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checkCompatibility="1" autoCompressPictures="0"/>
  <bookViews>
    <workbookView xWindow="340" yWindow="0" windowWidth="25600" windowHeight="19020" tabRatio="500"/>
  </bookViews>
  <sheets>
    <sheet name="Arsenal Comparables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Z66" i="1"/>
  <c r="Y66"/>
  <c r="V66"/>
  <c r="S66"/>
  <c r="P66"/>
  <c r="M66"/>
  <c r="J66"/>
  <c r="G66"/>
  <c r="D66"/>
  <c r="Z65"/>
  <c r="Y65"/>
  <c r="V65"/>
  <c r="S65"/>
  <c r="P65"/>
  <c r="M65"/>
  <c r="J65"/>
  <c r="G65"/>
  <c r="D65"/>
  <c r="Z60"/>
  <c r="Y60"/>
  <c r="V60"/>
  <c r="S60"/>
  <c r="P60"/>
  <c r="M60"/>
  <c r="J60"/>
  <c r="G60"/>
  <c r="D60"/>
  <c r="Z59"/>
  <c r="Y59"/>
  <c r="V59"/>
  <c r="S59"/>
  <c r="P59"/>
  <c r="M59"/>
  <c r="J59"/>
  <c r="G59"/>
  <c r="D59"/>
  <c r="W57"/>
  <c r="T57"/>
  <c r="Q57"/>
  <c r="N57"/>
  <c r="K57"/>
  <c r="H57"/>
  <c r="E57"/>
  <c r="B57"/>
  <c r="AA53"/>
  <c r="Z53"/>
  <c r="Y53"/>
  <c r="V53"/>
  <c r="S53"/>
  <c r="P53"/>
  <c r="M53"/>
  <c r="J53"/>
  <c r="G53"/>
  <c r="D53"/>
  <c r="AA52"/>
  <c r="Z52"/>
  <c r="Y52"/>
  <c r="V52"/>
  <c r="S52"/>
  <c r="P52"/>
  <c r="M52"/>
  <c r="J52"/>
  <c r="G52"/>
  <c r="D52"/>
  <c r="W50"/>
  <c r="T50"/>
  <c r="Q50"/>
  <c r="N50"/>
  <c r="K50"/>
  <c r="H50"/>
  <c r="E50"/>
  <c r="B50"/>
  <c r="Z46"/>
  <c r="Y46"/>
  <c r="V46"/>
  <c r="S46"/>
  <c r="P46"/>
  <c r="M46"/>
  <c r="J46"/>
  <c r="G46"/>
  <c r="D46"/>
  <c r="Z45"/>
  <c r="Y45"/>
  <c r="V45"/>
  <c r="S45"/>
  <c r="P45"/>
  <c r="M45"/>
  <c r="J45"/>
  <c r="G45"/>
  <c r="D45"/>
  <c r="W34"/>
  <c r="T34"/>
  <c r="Q34"/>
  <c r="N34"/>
  <c r="K34"/>
  <c r="H34"/>
  <c r="E34"/>
  <c r="B34"/>
  <c r="Z31"/>
  <c r="Y31"/>
  <c r="V31"/>
  <c r="S31"/>
  <c r="P31"/>
  <c r="M31"/>
  <c r="J31"/>
  <c r="G31"/>
  <c r="D31"/>
  <c r="Z30"/>
  <c r="Y30"/>
  <c r="V30"/>
  <c r="S30"/>
  <c r="P30"/>
  <c r="M30"/>
  <c r="J30"/>
  <c r="G30"/>
  <c r="D30"/>
  <c r="W28"/>
  <c r="T28"/>
  <c r="Q28"/>
  <c r="N28"/>
  <c r="K28"/>
  <c r="H28"/>
  <c r="E28"/>
  <c r="B28"/>
  <c r="Z26"/>
  <c r="Y26"/>
  <c r="V26"/>
  <c r="S26"/>
  <c r="P26"/>
  <c r="M26"/>
  <c r="J26"/>
  <c r="G26"/>
  <c r="D26"/>
  <c r="Z25"/>
  <c r="Y25"/>
  <c r="V25"/>
  <c r="S25"/>
  <c r="P25"/>
  <c r="M25"/>
  <c r="J25"/>
  <c r="G25"/>
  <c r="D25"/>
  <c r="W23"/>
  <c r="T23"/>
  <c r="Q23"/>
  <c r="N23"/>
  <c r="K23"/>
  <c r="H23"/>
  <c r="E23"/>
  <c r="B23"/>
  <c r="Z21"/>
  <c r="Y21"/>
  <c r="V21"/>
  <c r="S21"/>
  <c r="P21"/>
  <c r="M21"/>
  <c r="J21"/>
  <c r="G21"/>
  <c r="D21"/>
  <c r="Z20"/>
  <c r="Y20"/>
  <c r="V20"/>
  <c r="S20"/>
  <c r="P20"/>
  <c r="M20"/>
  <c r="J20"/>
  <c r="G20"/>
  <c r="D20"/>
  <c r="W18"/>
  <c r="T18"/>
  <c r="Q18"/>
  <c r="N18"/>
  <c r="K18"/>
  <c r="H18"/>
  <c r="E18"/>
  <c r="B18"/>
  <c r="Z16"/>
  <c r="Y16"/>
  <c r="V16"/>
  <c r="S16"/>
  <c r="P16"/>
  <c r="M16"/>
  <c r="J16"/>
  <c r="G16"/>
  <c r="D16"/>
  <c r="Z15"/>
  <c r="Y15"/>
  <c r="V15"/>
  <c r="S15"/>
  <c r="P15"/>
  <c r="M15"/>
  <c r="J15"/>
  <c r="G15"/>
  <c r="D15"/>
  <c r="W13"/>
  <c r="T13"/>
  <c r="Q13"/>
  <c r="N13"/>
  <c r="K13"/>
  <c r="H13"/>
  <c r="E13"/>
  <c r="B13"/>
  <c r="Z11"/>
  <c r="Y11"/>
  <c r="V11"/>
  <c r="S11"/>
  <c r="P11"/>
  <c r="M11"/>
  <c r="J11"/>
  <c r="G11"/>
  <c r="D11"/>
  <c r="Z10"/>
  <c r="Y10"/>
  <c r="V10"/>
  <c r="S10"/>
  <c r="P10"/>
  <c r="M10"/>
  <c r="J10"/>
  <c r="G10"/>
  <c r="D10"/>
  <c r="W8"/>
  <c r="T8"/>
  <c r="Q8"/>
  <c r="N8"/>
  <c r="K8"/>
  <c r="H8"/>
  <c r="E8"/>
  <c r="B8"/>
  <c r="Z4"/>
  <c r="Y4"/>
  <c r="V4"/>
  <c r="S4"/>
  <c r="P4"/>
  <c r="M4"/>
  <c r="J4"/>
  <c r="G4"/>
  <c r="D4"/>
  <c r="Z3"/>
  <c r="Y3"/>
  <c r="V3"/>
  <c r="S3"/>
  <c r="P3"/>
  <c r="M3"/>
  <c r="J3"/>
  <c r="G3"/>
  <c r="D3"/>
  <c r="W1"/>
  <c r="T1"/>
  <c r="Q1"/>
  <c r="N1"/>
  <c r="K1"/>
  <c r="H1"/>
  <c r="E1"/>
  <c r="B1"/>
</calcChain>
</file>

<file path=xl/sharedStrings.xml><?xml version="1.0" encoding="utf-8"?>
<sst xmlns="http://schemas.openxmlformats.org/spreadsheetml/2006/main" count="515" uniqueCount="147">
  <si>
    <t>Basketball: Chicago Bulls</t>
    <phoneticPr fontId="6" type="noConversion"/>
  </si>
  <si>
    <t>Hockey: Edmonton Oilers</t>
    <phoneticPr fontId="6" type="noConversion"/>
  </si>
  <si>
    <t>Football (US): Pittsburgh Steelers</t>
    <phoneticPr fontId="6" type="noConversion"/>
  </si>
  <si>
    <r>
      <t>3</t>
    </r>
    <r>
      <rPr>
        <sz val="12"/>
        <color theme="1"/>
        <rFont val="Calibri"/>
        <family val="2"/>
        <scheme val="minor"/>
      </rPr>
      <t xml:space="preserve"> League Champions</t>
    </r>
    <phoneticPr fontId="6" type="noConversion"/>
  </si>
  <si>
    <r>
      <t>4</t>
    </r>
    <r>
      <rPr>
        <sz val="12"/>
        <color theme="1"/>
        <rFont val="Calibri"/>
        <family val="2"/>
        <scheme val="minor"/>
      </rPr>
      <t xml:space="preserve"> Teams finished above Arsenal</t>
    </r>
    <phoneticPr fontId="6" type="noConversion"/>
  </si>
  <si>
    <t>year following the season they</t>
    <phoneticPr fontId="6" type="noConversion"/>
  </si>
  <si>
    <t>Miami Dolphins, only</t>
    <phoneticPr fontId="6" type="noConversion"/>
  </si>
  <si>
    <t>NBA Playoffs (from 16)</t>
    <phoneticPr fontId="6" type="noConversion"/>
  </si>
  <si>
    <t>2nd</t>
    <phoneticPr fontId="6" type="noConversion"/>
  </si>
  <si>
    <t>Champs</t>
    <phoneticPr fontId="6" type="noConversion"/>
  </si>
  <si>
    <t>Champs</t>
    <phoneticPr fontId="6" type="noConversion"/>
  </si>
  <si>
    <r>
      <t>"6"</t>
    </r>
    <r>
      <rPr>
        <b/>
        <sz val="12"/>
        <color theme="1"/>
        <rFont val="Calibri"/>
        <family val="2"/>
        <scheme val="minor"/>
      </rPr>
      <t>-Year</t>
    </r>
    <phoneticPr fontId="6" type="noConversion"/>
  </si>
  <si>
    <t>Tied 7th</t>
    <phoneticPr fontId="6" type="noConversion"/>
  </si>
  <si>
    <t>C Semis</t>
    <phoneticPr fontId="6" type="noConversion"/>
  </si>
  <si>
    <t>T 10th</t>
    <phoneticPr fontId="6" type="noConversion"/>
  </si>
  <si>
    <t>C Semis</t>
    <phoneticPr fontId="6" type="noConversion"/>
  </si>
  <si>
    <t>Regular Season (27-29 Teams)</t>
    <phoneticPr fontId="6" type="noConversion"/>
  </si>
  <si>
    <t>Champs</t>
    <phoneticPr fontId="6" type="noConversion"/>
  </si>
  <si>
    <t>Jordan only</t>
    <phoneticPr fontId="6" type="noConversion"/>
  </si>
  <si>
    <t>NHL Playoffs (from 16)</t>
    <phoneticPr fontId="6" type="noConversion"/>
  </si>
  <si>
    <t>Regular Season (21 Teams)</t>
    <phoneticPr fontId="6" type="noConversion"/>
  </si>
  <si>
    <t>Tie 2nd</t>
    <phoneticPr fontId="6" type="noConversion"/>
  </si>
  <si>
    <t>Sty Cup</t>
    <phoneticPr fontId="6" type="noConversion"/>
  </si>
  <si>
    <t>Div Finls</t>
    <phoneticPr fontId="6" type="noConversion"/>
  </si>
  <si>
    <t>7th</t>
    <phoneticPr fontId="6" type="noConversion"/>
  </si>
  <si>
    <t>R16</t>
    <phoneticPr fontId="6" type="noConversion"/>
  </si>
  <si>
    <t>5th</t>
    <phoneticPr fontId="6" type="noConversion"/>
  </si>
  <si>
    <t>s</t>
    <phoneticPr fontId="6" type="noConversion"/>
  </si>
  <si>
    <t>Regular Season (26 Teams)</t>
    <phoneticPr fontId="6" type="noConversion"/>
  </si>
  <si>
    <t>NFL Playoffs (from 8)</t>
    <phoneticPr fontId="6" type="noConversion"/>
  </si>
  <si>
    <t>Tie 2nd</t>
    <phoneticPr fontId="6" type="noConversion"/>
  </si>
  <si>
    <t>Su Bowl</t>
    <phoneticPr fontId="6" type="noConversion"/>
  </si>
  <si>
    <t>1st and Champs the</t>
    <phoneticPr fontId="6" type="noConversion"/>
  </si>
  <si>
    <t>4T 4th</t>
    <phoneticPr fontId="6" type="noConversion"/>
  </si>
  <si>
    <t>Arsenal</t>
  </si>
  <si>
    <t>Champions League (from 32)</t>
  </si>
  <si>
    <t>Result</t>
  </si>
  <si>
    <t>%</t>
  </si>
  <si>
    <t>4th</t>
  </si>
  <si>
    <t>Final</t>
  </si>
  <si>
    <t>3rd</t>
  </si>
  <si>
    <t>8-Year</t>
  </si>
  <si>
    <t>Average</t>
  </si>
  <si>
    <t>#&gt;</t>
  </si>
  <si>
    <t>QFs</t>
  </si>
  <si>
    <t>Semis</t>
  </si>
  <si>
    <t>R16*</t>
  </si>
  <si>
    <t>*to Champions, Barcelona</t>
  </si>
  <si>
    <t>*to Champions, Bayern Munich</t>
  </si>
  <si>
    <t>R16**</t>
  </si>
  <si>
    <t>**to Quarterfinalists, AC Milan</t>
  </si>
  <si>
    <t>**to Quarterfinalists, PSV Eindhoven</t>
  </si>
  <si>
    <t>FA Cup Winners</t>
  </si>
  <si>
    <t>Liverpool</t>
  </si>
  <si>
    <t>Chelsea</t>
  </si>
  <si>
    <t>Portsmouth</t>
  </si>
  <si>
    <t>Chelsea (2nd)</t>
  </si>
  <si>
    <t>Chelsea (3rd)</t>
  </si>
  <si>
    <t>Manchester City</t>
  </si>
  <si>
    <t>Chelsea (4th)</t>
  </si>
  <si>
    <t>Wigan Athletic</t>
  </si>
  <si>
    <t>Premier League Champions</t>
  </si>
  <si>
    <t>Man. United</t>
  </si>
  <si>
    <t>Premier League Runners-Up</t>
  </si>
  <si>
    <t>1st</t>
    <phoneticPr fontId="6" type="noConversion"/>
  </si>
  <si>
    <t>1st</t>
    <phoneticPr fontId="6" type="noConversion"/>
  </si>
  <si>
    <t>3rd</t>
    <phoneticPr fontId="6" type="noConversion"/>
  </si>
  <si>
    <t>Group</t>
    <phoneticPr fontId="6" type="noConversion"/>
  </si>
  <si>
    <t>Semis</t>
    <phoneticPr fontId="6" type="noConversion"/>
  </si>
  <si>
    <t>Champs</t>
    <phoneticPr fontId="6" type="noConversion"/>
  </si>
  <si>
    <t>Final</t>
    <phoneticPr fontId="6" type="noConversion"/>
  </si>
  <si>
    <t>Final</t>
    <phoneticPr fontId="6" type="noConversion"/>
  </si>
  <si>
    <t>QFs</t>
    <phoneticPr fontId="6" type="noConversion"/>
  </si>
  <si>
    <t>R16</t>
    <phoneticPr fontId="6" type="noConversion"/>
  </si>
  <si>
    <t>Finals</t>
    <phoneticPr fontId="6" type="noConversion"/>
  </si>
  <si>
    <t>Champs</t>
    <phoneticPr fontId="6" type="noConversion"/>
  </si>
  <si>
    <t>R16</t>
    <phoneticPr fontId="6" type="noConversion"/>
  </si>
  <si>
    <t>Premier League Third Place</t>
  </si>
  <si>
    <t>Man. United (2nd)</t>
  </si>
  <si>
    <t>Man. United (3rd)</t>
  </si>
  <si>
    <t>Man. United (4th)</t>
  </si>
  <si>
    <t>Man. United (5th)</t>
  </si>
  <si>
    <t>Champs</t>
    <phoneticPr fontId="6" type="noConversion"/>
  </si>
  <si>
    <t>Champs</t>
    <phoneticPr fontId="6" type="noConversion"/>
  </si>
  <si>
    <t>Champs</t>
    <phoneticPr fontId="6" type="noConversion"/>
  </si>
  <si>
    <t>Wld Srs</t>
    <phoneticPr fontId="6" type="noConversion"/>
  </si>
  <si>
    <t>Wld Srs</t>
    <phoneticPr fontId="6" type="noConversion"/>
  </si>
  <si>
    <t>Div Srs</t>
    <phoneticPr fontId="6" type="noConversion"/>
  </si>
  <si>
    <t>MLB Postseason (from 8)</t>
    <phoneticPr fontId="6" type="noConversion"/>
  </si>
  <si>
    <t xml:space="preserve">          # of Regular Season Teams</t>
    <phoneticPr fontId="6" type="noConversion"/>
  </si>
  <si>
    <t>Regular Season (28-30 Teams)</t>
    <phoneticPr fontId="6" type="noConversion"/>
  </si>
  <si>
    <t>Regular Season (20 Teams)</t>
    <phoneticPr fontId="6" type="noConversion"/>
  </si>
  <si>
    <t>Tied 1st</t>
    <phoneticPr fontId="6" type="noConversion"/>
  </si>
  <si>
    <t>1st</t>
    <phoneticPr fontId="6" type="noConversion"/>
  </si>
  <si>
    <t>3rd</t>
    <phoneticPr fontId="6" type="noConversion"/>
  </si>
  <si>
    <t>9th</t>
    <phoneticPr fontId="6" type="noConversion"/>
  </si>
  <si>
    <t>Manchester City</t>
    <phoneticPr fontId="6" type="noConversion"/>
  </si>
  <si>
    <t>Liverpool</t>
    <phoneticPr fontId="6" type="noConversion"/>
  </si>
  <si>
    <t>Tottenham Hotspur</t>
    <phoneticPr fontId="6" type="noConversion"/>
  </si>
  <si>
    <t>15th</t>
    <phoneticPr fontId="6" type="noConversion"/>
  </si>
  <si>
    <t>3rd</t>
    <phoneticPr fontId="6" type="noConversion"/>
  </si>
  <si>
    <t>5th</t>
    <phoneticPr fontId="6" type="noConversion"/>
  </si>
  <si>
    <t>DNQ</t>
    <phoneticPr fontId="6" type="noConversion"/>
  </si>
  <si>
    <t>R16</t>
    <phoneticPr fontId="6" type="noConversion"/>
  </si>
  <si>
    <t>DNQ</t>
    <phoneticPr fontId="6" type="noConversion"/>
  </si>
  <si>
    <t>Final</t>
    <phoneticPr fontId="6" type="noConversion"/>
  </si>
  <si>
    <t>Semis</t>
    <phoneticPr fontId="6" type="noConversion"/>
  </si>
  <si>
    <t>QFs</t>
    <phoneticPr fontId="6" type="noConversion"/>
  </si>
  <si>
    <t>Group</t>
    <phoneticPr fontId="6" type="noConversion"/>
  </si>
  <si>
    <t>QFs</t>
    <phoneticPr fontId="6" type="noConversion"/>
  </si>
  <si>
    <t>Group</t>
    <phoneticPr fontId="6" type="noConversion"/>
  </si>
  <si>
    <t>14th</t>
    <phoneticPr fontId="6" type="noConversion"/>
  </si>
  <si>
    <t>4th</t>
    <phoneticPr fontId="6" type="noConversion"/>
  </si>
  <si>
    <t>9th</t>
    <phoneticPr fontId="6" type="noConversion"/>
  </si>
  <si>
    <t>11th</t>
    <phoneticPr fontId="6" type="noConversion"/>
  </si>
  <si>
    <t>10th</t>
    <phoneticPr fontId="6" type="noConversion"/>
  </si>
  <si>
    <t>2nd</t>
    <phoneticPr fontId="6" type="noConversion"/>
  </si>
  <si>
    <t>8th</t>
    <phoneticPr fontId="6" type="noConversion"/>
  </si>
  <si>
    <t>5th</t>
    <phoneticPr fontId="6" type="noConversion"/>
  </si>
  <si>
    <t>7th</t>
    <phoneticPr fontId="6" type="noConversion"/>
  </si>
  <si>
    <t>6th</t>
    <phoneticPr fontId="6" type="noConversion"/>
  </si>
  <si>
    <t>1st</t>
    <phoneticPr fontId="6" type="noConversion"/>
  </si>
  <si>
    <t>8th</t>
    <phoneticPr fontId="6" type="noConversion"/>
  </si>
  <si>
    <r>
      <t>Carling/Capital One</t>
    </r>
    <r>
      <rPr>
        <b/>
        <sz val="12"/>
        <color theme="1"/>
        <rFont val="Calibri"/>
        <family val="2"/>
        <scheme val="minor"/>
      </rPr>
      <t xml:space="preserve"> Cup Winners</t>
    </r>
    <phoneticPr fontId="6" type="noConversion"/>
  </si>
  <si>
    <t>Man. United</t>
    <phoneticPr fontId="6" type="noConversion"/>
  </si>
  <si>
    <t>Tottenham Hotspur</t>
    <phoneticPr fontId="6" type="noConversion"/>
  </si>
  <si>
    <t>Man. United (2nd)</t>
    <phoneticPr fontId="6" type="noConversion"/>
  </si>
  <si>
    <t>Man. United (3rd)</t>
    <phoneticPr fontId="6" type="noConversion"/>
  </si>
  <si>
    <t>Birmingham City</t>
    <phoneticPr fontId="6" type="noConversion"/>
  </si>
  <si>
    <t>Liverpool</t>
    <phoneticPr fontId="6" type="noConversion"/>
  </si>
  <si>
    <t>Swansea City</t>
    <phoneticPr fontId="6" type="noConversion"/>
  </si>
  <si>
    <r>
      <t>9</t>
    </r>
    <r>
      <rPr>
        <sz val="12"/>
        <color theme="1"/>
        <rFont val="Calibri"/>
        <family val="2"/>
        <scheme val="minor"/>
      </rPr>
      <t xml:space="preserve"> Teams w/ Trophies*</t>
    </r>
    <phoneticPr fontId="6" type="noConversion"/>
  </si>
  <si>
    <t>*3 added teams later relegated</t>
    <phoneticPr fontId="6" type="noConversion"/>
  </si>
  <si>
    <t>Manchester United</t>
    <phoneticPr fontId="6" type="noConversion"/>
  </si>
  <si>
    <t>Chelsea</t>
    <phoneticPr fontId="6" type="noConversion"/>
  </si>
  <si>
    <t>conclude (so '73 ends '72 season)</t>
    <phoneticPr fontId="6" type="noConversion"/>
  </si>
  <si>
    <t>undefeated NFL team</t>
    <phoneticPr fontId="6" type="noConversion"/>
  </si>
  <si>
    <t>NOTE: Super Bowls are dated the</t>
    <phoneticPr fontId="6" type="noConversion"/>
  </si>
  <si>
    <t>3rd</t>
    <phoneticPr fontId="6" type="noConversion"/>
  </si>
  <si>
    <t>3T 1st</t>
    <phoneticPr fontId="6" type="noConversion"/>
  </si>
  <si>
    <t>4T 7th</t>
    <phoneticPr fontId="6" type="noConversion"/>
  </si>
  <si>
    <t>Con Ch</t>
    <phoneticPr fontId="6" type="noConversion"/>
  </si>
  <si>
    <t>5T 7th</t>
    <phoneticPr fontId="6" type="noConversion"/>
  </si>
  <si>
    <t>Div POs</t>
    <phoneticPr fontId="6" type="noConversion"/>
  </si>
  <si>
    <t>Champs</t>
    <phoneticPr fontId="6" type="noConversion"/>
  </si>
  <si>
    <t>Champs</t>
    <phoneticPr fontId="6" type="noConversion"/>
  </si>
  <si>
    <t>Baseball: New York Yankees</t>
    <phoneticPr fontId="6" type="noConversion"/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</si>
</sst>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8" formatCode="0.0"/>
  </numFmts>
  <fonts count="9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  <font>
      <b/>
      <i/>
      <sz val="12"/>
      <color theme="1"/>
      <name val="Calibri"/>
      <scheme val="minor"/>
    </font>
    <font>
      <sz val="8"/>
      <name val="Verdana"/>
    </font>
    <font>
      <b/>
      <sz val="12"/>
      <color indexed="8"/>
      <name val="Calibri"/>
      <family val="2"/>
    </font>
    <font>
      <i/>
      <sz val="12"/>
      <color indexed="8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168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0" fontId="7" fillId="0" borderId="0" xfId="0" applyFont="1" applyAlignment="1">
      <alignment horizontal="center"/>
    </xf>
    <xf numFmtId="0" fontId="8" fillId="0" borderId="0" xfId="0" applyFont="1"/>
    <xf numFmtId="0" fontId="7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9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1" fillId="0" borderId="0" xfId="0" applyNumberFormat="1" applyFont="1" applyAlignment="1">
      <alignment horizontal="center"/>
    </xf>
    <xf numFmtId="0" fontId="4" fillId="0" borderId="0" xfId="0" applyFont="1"/>
    <xf numFmtId="0" fontId="5" fillId="0" borderId="0" xfId="0" applyFont="1"/>
    <xf numFmtId="0" fontId="8" fillId="0" borderId="0" xfId="0" applyFont="1" applyAlignment="1"/>
    <xf numFmtId="0" fontId="0" fillId="0" borderId="0" xfId="0" applyAlignment="1"/>
    <xf numFmtId="0" fontId="7" fillId="0" borderId="0" xfId="0" applyFont="1" applyAlignment="1"/>
    <xf numFmtId="0" fontId="0" fillId="0" borderId="0" xfId="0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AA77"/>
  <sheetViews>
    <sheetView tabSelected="1" showRuler="0" topLeftCell="A43" workbookViewId="0">
      <selection activeCell="J68" sqref="J68"/>
    </sheetView>
  </sheetViews>
  <sheetFormatPr baseColWidth="10" defaultRowHeight="15"/>
  <cols>
    <col min="1" max="1" width="24.7109375" bestFit="1" customWidth="1"/>
    <col min="2" max="2" width="6.28515625" customWidth="1"/>
    <col min="3" max="3" width="3.140625" customWidth="1"/>
    <col min="4" max="4" width="5.7109375" customWidth="1"/>
    <col min="5" max="5" width="6.28515625" customWidth="1"/>
    <col min="6" max="6" width="3.140625" customWidth="1"/>
    <col min="7" max="7" width="5.7109375" customWidth="1"/>
    <col min="8" max="8" width="6.28515625" customWidth="1"/>
    <col min="9" max="9" width="3.140625" customWidth="1"/>
    <col min="10" max="10" width="5.7109375" customWidth="1"/>
    <col min="11" max="11" width="6.28515625" customWidth="1"/>
    <col min="12" max="12" width="3.140625" customWidth="1"/>
    <col min="13" max="13" width="5.7109375" customWidth="1"/>
    <col min="14" max="14" width="6.28515625" customWidth="1"/>
    <col min="15" max="15" width="3.140625" customWidth="1"/>
    <col min="16" max="16" width="5.7109375" customWidth="1"/>
    <col min="17" max="17" width="6.28515625" customWidth="1"/>
    <col min="18" max="18" width="3.140625" customWidth="1"/>
    <col min="19" max="19" width="5.7109375" customWidth="1"/>
    <col min="20" max="20" width="6.28515625" customWidth="1"/>
    <col min="21" max="21" width="3.140625" customWidth="1"/>
    <col min="22" max="22" width="5.7109375" customWidth="1"/>
    <col min="23" max="23" width="6.28515625" customWidth="1"/>
    <col min="24" max="24" width="3.140625" customWidth="1"/>
    <col min="25" max="25" width="5.7109375" customWidth="1"/>
  </cols>
  <sheetData>
    <row r="1" spans="1:26">
      <c r="A1" s="10" t="s">
        <v>34</v>
      </c>
      <c r="B1" s="22" t="str">
        <f>"2005-06"</f>
        <v>2005-06</v>
      </c>
      <c r="C1" s="22"/>
      <c r="D1" s="22"/>
      <c r="E1" s="22" t="str">
        <f>"2006-07"</f>
        <v>2006-07</v>
      </c>
      <c r="F1" s="22"/>
      <c r="G1" s="22"/>
      <c r="H1" s="22" t="str">
        <f>"2007-08"</f>
        <v>2007-08</v>
      </c>
      <c r="I1" s="22"/>
      <c r="J1" s="22"/>
      <c r="K1" s="22" t="str">
        <f>"2008-09"</f>
        <v>2008-09</v>
      </c>
      <c r="L1" s="22"/>
      <c r="M1" s="22"/>
      <c r="N1" s="22" t="str">
        <f>"2009-10"</f>
        <v>2009-10</v>
      </c>
      <c r="O1" s="22"/>
      <c r="P1" s="22"/>
      <c r="Q1" s="22" t="str">
        <f>"2010-11"</f>
        <v>2010-11</v>
      </c>
      <c r="R1" s="22"/>
      <c r="S1" s="22"/>
      <c r="T1" s="22" t="str">
        <f>"2011-12"</f>
        <v>2011-12</v>
      </c>
      <c r="U1" s="22"/>
      <c r="V1" s="22"/>
      <c r="W1" s="22" t="str">
        <f>"2012-13"</f>
        <v>2012-13</v>
      </c>
      <c r="X1" s="22"/>
      <c r="Y1" s="22"/>
      <c r="Z1" s="10" t="s">
        <v>41</v>
      </c>
    </row>
    <row r="2" spans="1:26">
      <c r="A2" s="10"/>
      <c r="B2" t="s">
        <v>36</v>
      </c>
      <c r="C2" t="s">
        <v>43</v>
      </c>
      <c r="D2" s="14" t="s">
        <v>37</v>
      </c>
      <c r="E2" t="s">
        <v>36</v>
      </c>
      <c r="F2" t="s">
        <v>43</v>
      </c>
      <c r="G2" s="14" t="s">
        <v>37</v>
      </c>
      <c r="H2" t="s">
        <v>36</v>
      </c>
      <c r="I2" t="s">
        <v>43</v>
      </c>
      <c r="J2" s="14" t="s">
        <v>37</v>
      </c>
      <c r="K2" t="s">
        <v>36</v>
      </c>
      <c r="L2" t="s">
        <v>43</v>
      </c>
      <c r="M2" s="14" t="s">
        <v>37</v>
      </c>
      <c r="N2" t="s">
        <v>36</v>
      </c>
      <c r="O2" t="s">
        <v>43</v>
      </c>
      <c r="P2" s="14" t="s">
        <v>37</v>
      </c>
      <c r="Q2" t="s">
        <v>36</v>
      </c>
      <c r="R2" t="s">
        <v>43</v>
      </c>
      <c r="S2" s="14" t="s">
        <v>37</v>
      </c>
      <c r="T2" t="s">
        <v>36</v>
      </c>
      <c r="U2" t="s">
        <v>43</v>
      </c>
      <c r="V2" s="14" t="s">
        <v>37</v>
      </c>
      <c r="W2" t="s">
        <v>36</v>
      </c>
      <c r="X2" t="s">
        <v>43</v>
      </c>
      <c r="Y2" s="14" t="s">
        <v>37</v>
      </c>
      <c r="Z2" s="10" t="s">
        <v>42</v>
      </c>
    </row>
    <row r="3" spans="1:26">
      <c r="A3" t="s">
        <v>91</v>
      </c>
      <c r="B3" s="12" t="s">
        <v>38</v>
      </c>
      <c r="C3" s="12">
        <v>3</v>
      </c>
      <c r="D3" s="11">
        <f>(20-C3)/20</f>
        <v>0.85</v>
      </c>
      <c r="E3" s="12" t="s">
        <v>38</v>
      </c>
      <c r="F3" s="12">
        <v>3</v>
      </c>
      <c r="G3" s="11">
        <f>(20-F3)/20</f>
        <v>0.85</v>
      </c>
      <c r="H3" s="12" t="s">
        <v>40</v>
      </c>
      <c r="I3" s="12">
        <v>2</v>
      </c>
      <c r="J3" s="11">
        <f>(20-I3)/20</f>
        <v>0.9</v>
      </c>
      <c r="K3" s="12" t="s">
        <v>38</v>
      </c>
      <c r="L3" s="12">
        <v>3</v>
      </c>
      <c r="M3" s="11">
        <f>(20-L3)/20</f>
        <v>0.85</v>
      </c>
      <c r="N3" s="12" t="s">
        <v>40</v>
      </c>
      <c r="O3" s="12">
        <v>2</v>
      </c>
      <c r="P3" s="11">
        <f>(20-O3)/20</f>
        <v>0.9</v>
      </c>
      <c r="Q3" s="12" t="s">
        <v>38</v>
      </c>
      <c r="R3" s="12">
        <v>3</v>
      </c>
      <c r="S3" s="11">
        <f>(20-R3)/20</f>
        <v>0.85</v>
      </c>
      <c r="T3" s="12" t="s">
        <v>40</v>
      </c>
      <c r="U3" s="12">
        <v>2</v>
      </c>
      <c r="V3" s="11">
        <f>(20-U3)/20</f>
        <v>0.9</v>
      </c>
      <c r="W3" s="12" t="s">
        <v>38</v>
      </c>
      <c r="X3" s="12">
        <v>3</v>
      </c>
      <c r="Y3" s="11">
        <f>(20-X3)/20</f>
        <v>0.85</v>
      </c>
      <c r="Z3" s="16">
        <f>(D3+G3+J3+M3+P3+S3+V3+Y3)/8</f>
        <v>0.86875000000000002</v>
      </c>
    </row>
    <row r="4" spans="1:26">
      <c r="A4" t="s">
        <v>35</v>
      </c>
      <c r="B4" s="12" t="s">
        <v>39</v>
      </c>
      <c r="C4" s="12">
        <v>1</v>
      </c>
      <c r="D4" s="11">
        <f>1-C4/32</f>
        <v>0.96875</v>
      </c>
      <c r="E4" s="12" t="s">
        <v>49</v>
      </c>
      <c r="F4" s="12">
        <v>8</v>
      </c>
      <c r="G4" s="11">
        <f>1-F4/32</f>
        <v>0.75</v>
      </c>
      <c r="H4" s="12" t="s">
        <v>44</v>
      </c>
      <c r="I4" s="12">
        <v>4</v>
      </c>
      <c r="J4" s="11">
        <f>1-I4/32</f>
        <v>0.875</v>
      </c>
      <c r="K4" s="12" t="s">
        <v>45</v>
      </c>
      <c r="L4" s="12">
        <v>2</v>
      </c>
      <c r="M4" s="11">
        <f>1-L4/32</f>
        <v>0.9375</v>
      </c>
      <c r="N4" s="12" t="s">
        <v>44</v>
      </c>
      <c r="O4" s="12">
        <v>4</v>
      </c>
      <c r="P4" s="11">
        <f>1-O4/32</f>
        <v>0.875</v>
      </c>
      <c r="Q4" s="12" t="s">
        <v>46</v>
      </c>
      <c r="R4" s="12">
        <v>8</v>
      </c>
      <c r="S4" s="11">
        <f>1-R4/32</f>
        <v>0.75</v>
      </c>
      <c r="T4" s="12" t="s">
        <v>49</v>
      </c>
      <c r="U4" s="12">
        <v>8</v>
      </c>
      <c r="V4" s="11">
        <f>1-U4/32</f>
        <v>0.75</v>
      </c>
      <c r="W4" s="12" t="s">
        <v>46</v>
      </c>
      <c r="X4" s="12">
        <v>8</v>
      </c>
      <c r="Y4" s="11">
        <f>1-X4/32</f>
        <v>0.75</v>
      </c>
      <c r="Z4" s="16">
        <f t="shared" ref="Z4" si="0">(D4+G4+J4+M4+P4+S4+V4+Y4)/8</f>
        <v>0.83203125</v>
      </c>
    </row>
    <row r="5" spans="1:26">
      <c r="E5" s="13" t="s">
        <v>51</v>
      </c>
      <c r="Q5" s="13" t="s">
        <v>47</v>
      </c>
      <c r="W5" s="13" t="s">
        <v>48</v>
      </c>
    </row>
    <row r="6" spans="1:26">
      <c r="T6" s="13" t="s">
        <v>50</v>
      </c>
    </row>
    <row r="7" spans="1:26">
      <c r="T7" s="13"/>
    </row>
    <row r="8" spans="1:26">
      <c r="A8" s="6" t="s">
        <v>133</v>
      </c>
      <c r="B8" s="22" t="str">
        <f>"2005-06"</f>
        <v>2005-06</v>
      </c>
      <c r="C8" s="22"/>
      <c r="D8" s="22"/>
      <c r="E8" s="22" t="str">
        <f>"2006-07"</f>
        <v>2006-07</v>
      </c>
      <c r="F8" s="22"/>
      <c r="G8" s="22"/>
      <c r="H8" s="22" t="str">
        <f>"2007-08"</f>
        <v>2007-08</v>
      </c>
      <c r="I8" s="22"/>
      <c r="J8" s="22"/>
      <c r="K8" s="22" t="str">
        <f>"2008-09"</f>
        <v>2008-09</v>
      </c>
      <c r="L8" s="22"/>
      <c r="M8" s="22"/>
      <c r="N8" s="22" t="str">
        <f>"2009-10"</f>
        <v>2009-10</v>
      </c>
      <c r="O8" s="22"/>
      <c r="P8" s="22"/>
      <c r="Q8" s="22" t="str">
        <f>"2010-11"</f>
        <v>2010-11</v>
      </c>
      <c r="R8" s="22"/>
      <c r="S8" s="22"/>
      <c r="T8" s="22" t="str">
        <f>"2011-12"</f>
        <v>2011-12</v>
      </c>
      <c r="U8" s="22"/>
      <c r="V8" s="22"/>
      <c r="W8" s="22" t="str">
        <f>"2012-13"</f>
        <v>2012-13</v>
      </c>
      <c r="X8" s="22"/>
      <c r="Y8" s="22"/>
      <c r="Z8" s="10" t="s">
        <v>41</v>
      </c>
    </row>
    <row r="9" spans="1:26">
      <c r="A9" s="10"/>
      <c r="B9" t="s">
        <v>36</v>
      </c>
      <c r="C9" t="s">
        <v>43</v>
      </c>
      <c r="D9" s="15" t="s">
        <v>37</v>
      </c>
      <c r="E9" t="s">
        <v>36</v>
      </c>
      <c r="F9" t="s">
        <v>43</v>
      </c>
      <c r="G9" s="15" t="s">
        <v>37</v>
      </c>
      <c r="H9" t="s">
        <v>36</v>
      </c>
      <c r="I9" t="s">
        <v>43</v>
      </c>
      <c r="J9" s="15" t="s">
        <v>37</v>
      </c>
      <c r="K9" t="s">
        <v>36</v>
      </c>
      <c r="L9" t="s">
        <v>43</v>
      </c>
      <c r="M9" s="15" t="s">
        <v>37</v>
      </c>
      <c r="N9" t="s">
        <v>36</v>
      </c>
      <c r="O9" t="s">
        <v>43</v>
      </c>
      <c r="P9" s="15" t="s">
        <v>37</v>
      </c>
      <c r="Q9" t="s">
        <v>36</v>
      </c>
      <c r="R9" t="s">
        <v>43</v>
      </c>
      <c r="S9" s="15" t="s">
        <v>37</v>
      </c>
      <c r="T9" t="s">
        <v>36</v>
      </c>
      <c r="U9" t="s">
        <v>43</v>
      </c>
      <c r="V9" s="15" t="s">
        <v>37</v>
      </c>
      <c r="W9" t="s">
        <v>36</v>
      </c>
      <c r="X9" t="s">
        <v>43</v>
      </c>
      <c r="Y9" s="15" t="s">
        <v>37</v>
      </c>
      <c r="Z9" s="10" t="s">
        <v>42</v>
      </c>
    </row>
    <row r="10" spans="1:26">
      <c r="A10" t="s">
        <v>91</v>
      </c>
      <c r="B10" s="12" t="s">
        <v>116</v>
      </c>
      <c r="C10" s="12">
        <v>1</v>
      </c>
      <c r="D10" s="11">
        <f>(20-C10)/20</f>
        <v>0.95</v>
      </c>
      <c r="E10" s="12" t="s">
        <v>64</v>
      </c>
      <c r="F10" s="12">
        <v>0</v>
      </c>
      <c r="G10" s="11">
        <f>(20-F10)/20</f>
        <v>1</v>
      </c>
      <c r="H10" s="12" t="s">
        <v>64</v>
      </c>
      <c r="I10" s="12">
        <v>0</v>
      </c>
      <c r="J10" s="11">
        <f>(20-I10)/20</f>
        <v>1</v>
      </c>
      <c r="K10" s="12" t="s">
        <v>65</v>
      </c>
      <c r="L10" s="12">
        <v>0</v>
      </c>
      <c r="M10" s="11">
        <f>(20-L10)/20</f>
        <v>1</v>
      </c>
      <c r="N10" s="12" t="s">
        <v>116</v>
      </c>
      <c r="O10" s="12">
        <v>1</v>
      </c>
      <c r="P10" s="11">
        <f>(20-O10)/20</f>
        <v>0.95</v>
      </c>
      <c r="Q10" s="12" t="s">
        <v>64</v>
      </c>
      <c r="R10" s="12">
        <v>0</v>
      </c>
      <c r="S10" s="11">
        <f>(20-R10)/20</f>
        <v>1</v>
      </c>
      <c r="T10" s="12" t="s">
        <v>116</v>
      </c>
      <c r="U10" s="12">
        <v>1</v>
      </c>
      <c r="V10" s="11">
        <f>(20-U10)/20</f>
        <v>0.95</v>
      </c>
      <c r="W10" s="12" t="s">
        <v>64</v>
      </c>
      <c r="X10" s="12">
        <v>0</v>
      </c>
      <c r="Y10" s="11">
        <f>(20-X10)/20</f>
        <v>1</v>
      </c>
      <c r="Z10" s="16">
        <f>(D10+G10+J10+M10+P10+S10+V10+Y10)/8</f>
        <v>0.98125000000000007</v>
      </c>
    </row>
    <row r="11" spans="1:26">
      <c r="A11" t="s">
        <v>35</v>
      </c>
      <c r="B11" s="12" t="s">
        <v>67</v>
      </c>
      <c r="C11" s="12">
        <v>16</v>
      </c>
      <c r="D11" s="11">
        <f>1-C11/32</f>
        <v>0.5</v>
      </c>
      <c r="E11" s="12" t="s">
        <v>68</v>
      </c>
      <c r="F11" s="12">
        <v>2</v>
      </c>
      <c r="G11" s="11">
        <f>1-F11/32</f>
        <v>0.9375</v>
      </c>
      <c r="H11" s="12" t="s">
        <v>69</v>
      </c>
      <c r="I11" s="12">
        <v>0</v>
      </c>
      <c r="J11" s="11">
        <f>1-I11/32</f>
        <v>1</v>
      </c>
      <c r="K11" s="12" t="s">
        <v>71</v>
      </c>
      <c r="L11" s="12">
        <v>1</v>
      </c>
      <c r="M11" s="11">
        <f>1-L11/32</f>
        <v>0.96875</v>
      </c>
      <c r="N11" s="12" t="s">
        <v>72</v>
      </c>
      <c r="O11" s="12">
        <v>4</v>
      </c>
      <c r="P11" s="11">
        <f>1-O11/32</f>
        <v>0.875</v>
      </c>
      <c r="Q11" s="12" t="s">
        <v>74</v>
      </c>
      <c r="R11" s="12">
        <v>1</v>
      </c>
      <c r="S11" s="11">
        <f>1-R11/32</f>
        <v>0.96875</v>
      </c>
      <c r="T11" s="12" t="s">
        <v>110</v>
      </c>
      <c r="U11" s="12">
        <v>16</v>
      </c>
      <c r="V11" s="11">
        <f>1-U11/32</f>
        <v>0.5</v>
      </c>
      <c r="W11" s="12" t="s">
        <v>76</v>
      </c>
      <c r="X11" s="12">
        <v>8</v>
      </c>
      <c r="Y11" s="11">
        <f>1-X11/32</f>
        <v>0.75</v>
      </c>
      <c r="Z11" s="16">
        <f t="shared" ref="Z11" si="1">(D11+G11+J11+M11+P11+S11+V11+Y11)/8</f>
        <v>0.8125</v>
      </c>
    </row>
    <row r="12" spans="1:26">
      <c r="T12" s="13"/>
    </row>
    <row r="13" spans="1:26">
      <c r="A13" s="6" t="s">
        <v>134</v>
      </c>
      <c r="B13" s="22" t="str">
        <f>"2005-06"</f>
        <v>2005-06</v>
      </c>
      <c r="C13" s="22"/>
      <c r="D13" s="22"/>
      <c r="E13" s="22" t="str">
        <f>"2006-07"</f>
        <v>2006-07</v>
      </c>
      <c r="F13" s="22"/>
      <c r="G13" s="22"/>
      <c r="H13" s="22" t="str">
        <f>"2007-08"</f>
        <v>2007-08</v>
      </c>
      <c r="I13" s="22"/>
      <c r="J13" s="22"/>
      <c r="K13" s="22" t="str">
        <f>"2008-09"</f>
        <v>2008-09</v>
      </c>
      <c r="L13" s="22"/>
      <c r="M13" s="22"/>
      <c r="N13" s="22" t="str">
        <f>"2009-10"</f>
        <v>2009-10</v>
      </c>
      <c r="O13" s="22"/>
      <c r="P13" s="22"/>
      <c r="Q13" s="22" t="str">
        <f>"2010-11"</f>
        <v>2010-11</v>
      </c>
      <c r="R13" s="22"/>
      <c r="S13" s="22"/>
      <c r="T13" s="22" t="str">
        <f>"2011-12"</f>
        <v>2011-12</v>
      </c>
      <c r="U13" s="22"/>
      <c r="V13" s="22"/>
      <c r="W13" s="22" t="str">
        <f>"2012-13"</f>
        <v>2012-13</v>
      </c>
      <c r="X13" s="22"/>
      <c r="Y13" s="22"/>
      <c r="Z13" s="10" t="s">
        <v>41</v>
      </c>
    </row>
    <row r="14" spans="1:26">
      <c r="A14" s="10"/>
      <c r="B14" t="s">
        <v>36</v>
      </c>
      <c r="C14" t="s">
        <v>43</v>
      </c>
      <c r="D14" s="15" t="s">
        <v>37</v>
      </c>
      <c r="E14" t="s">
        <v>36</v>
      </c>
      <c r="F14" t="s">
        <v>43</v>
      </c>
      <c r="G14" s="15" t="s">
        <v>37</v>
      </c>
      <c r="H14" t="s">
        <v>36</v>
      </c>
      <c r="I14" t="s">
        <v>43</v>
      </c>
      <c r="J14" s="15" t="s">
        <v>37</v>
      </c>
      <c r="K14" t="s">
        <v>36</v>
      </c>
      <c r="L14" t="s">
        <v>43</v>
      </c>
      <c r="M14" s="15" t="s">
        <v>37</v>
      </c>
      <c r="N14" t="s">
        <v>36</v>
      </c>
      <c r="O14" t="s">
        <v>43</v>
      </c>
      <c r="P14" s="15" t="s">
        <v>37</v>
      </c>
      <c r="Q14" t="s">
        <v>36</v>
      </c>
      <c r="R14" t="s">
        <v>43</v>
      </c>
      <c r="S14" s="15" t="s">
        <v>37</v>
      </c>
      <c r="T14" t="s">
        <v>36</v>
      </c>
      <c r="U14" t="s">
        <v>43</v>
      </c>
      <c r="V14" s="15" t="s">
        <v>37</v>
      </c>
      <c r="W14" t="s">
        <v>36</v>
      </c>
      <c r="X14" t="s">
        <v>43</v>
      </c>
      <c r="Y14" s="15" t="s">
        <v>37</v>
      </c>
      <c r="Z14" s="10" t="s">
        <v>42</v>
      </c>
    </row>
    <row r="15" spans="1:26">
      <c r="A15" t="s">
        <v>91</v>
      </c>
      <c r="B15" s="12" t="s">
        <v>64</v>
      </c>
      <c r="C15" s="12">
        <v>0</v>
      </c>
      <c r="D15" s="11">
        <f>(20-C15)/20</f>
        <v>1</v>
      </c>
      <c r="E15" s="12" t="s">
        <v>116</v>
      </c>
      <c r="F15" s="12">
        <v>1</v>
      </c>
      <c r="G15" s="11">
        <f>(20-F15)/20</f>
        <v>0.95</v>
      </c>
      <c r="H15" s="12" t="s">
        <v>116</v>
      </c>
      <c r="I15" s="12">
        <v>1</v>
      </c>
      <c r="J15" s="11">
        <f>(20-I15)/20</f>
        <v>0.95</v>
      </c>
      <c r="K15" s="12" t="s">
        <v>66</v>
      </c>
      <c r="L15" s="12">
        <v>2</v>
      </c>
      <c r="M15" s="11">
        <f>(20-L15)/20</f>
        <v>0.9</v>
      </c>
      <c r="N15" s="12" t="s">
        <v>64</v>
      </c>
      <c r="O15" s="12">
        <v>0</v>
      </c>
      <c r="P15" s="11">
        <f>(20-O15)/20</f>
        <v>1</v>
      </c>
      <c r="Q15" s="12" t="s">
        <v>116</v>
      </c>
      <c r="R15" s="12">
        <v>1</v>
      </c>
      <c r="S15" s="11">
        <f>(20-R15)/20</f>
        <v>0.95</v>
      </c>
      <c r="T15" s="12" t="s">
        <v>112</v>
      </c>
      <c r="U15" s="12">
        <v>3</v>
      </c>
      <c r="V15" s="11">
        <f>(20-U15)/20</f>
        <v>0.85</v>
      </c>
      <c r="W15" s="12" t="s">
        <v>100</v>
      </c>
      <c r="X15" s="12">
        <v>2</v>
      </c>
      <c r="Y15" s="11">
        <f>(20-X15)/20</f>
        <v>0.9</v>
      </c>
      <c r="Z15" s="16">
        <f>(D15+G15+J15+M15+P15+S15+V15+Y15)/8</f>
        <v>0.9375</v>
      </c>
    </row>
    <row r="16" spans="1:26">
      <c r="A16" t="s">
        <v>35</v>
      </c>
      <c r="B16" s="12" t="s">
        <v>103</v>
      </c>
      <c r="C16" s="12">
        <v>8</v>
      </c>
      <c r="D16" s="11">
        <f>1-C16/32</f>
        <v>0.75</v>
      </c>
      <c r="E16" s="12" t="s">
        <v>68</v>
      </c>
      <c r="F16" s="12">
        <v>2</v>
      </c>
      <c r="G16" s="11">
        <f>1-F16/32</f>
        <v>0.9375</v>
      </c>
      <c r="H16" s="12" t="s">
        <v>70</v>
      </c>
      <c r="I16" s="12">
        <v>1</v>
      </c>
      <c r="J16" s="11">
        <f>1-I16/32</f>
        <v>0.96875</v>
      </c>
      <c r="K16" s="12" t="s">
        <v>106</v>
      </c>
      <c r="L16" s="12">
        <v>2</v>
      </c>
      <c r="M16" s="11">
        <f>1-L16/32</f>
        <v>0.9375</v>
      </c>
      <c r="N16" s="12" t="s">
        <v>73</v>
      </c>
      <c r="O16" s="12">
        <v>8</v>
      </c>
      <c r="P16" s="11">
        <f>1-O16/32</f>
        <v>0.75</v>
      </c>
      <c r="Q16" s="12" t="s">
        <v>109</v>
      </c>
      <c r="R16" s="12">
        <v>4</v>
      </c>
      <c r="S16" s="11">
        <f>1-R16/32</f>
        <v>0.875</v>
      </c>
      <c r="T16" s="12" t="s">
        <v>75</v>
      </c>
      <c r="U16" s="12">
        <v>0</v>
      </c>
      <c r="V16" s="11">
        <f>1-U16/32</f>
        <v>1</v>
      </c>
      <c r="W16" s="12" t="s">
        <v>110</v>
      </c>
      <c r="X16" s="12">
        <v>16</v>
      </c>
      <c r="Y16" s="11">
        <f>1-X16/32</f>
        <v>0.5</v>
      </c>
      <c r="Z16" s="16">
        <f t="shared" ref="Z16" si="2">(D16+G16+J16+M16+P16+S16+V16+Y16)/8</f>
        <v>0.83984375</v>
      </c>
    </row>
    <row r="17" spans="1:26">
      <c r="T17" s="13"/>
    </row>
    <row r="18" spans="1:26">
      <c r="A18" s="6" t="s">
        <v>97</v>
      </c>
      <c r="B18" s="22" t="str">
        <f>"2005-06"</f>
        <v>2005-06</v>
      </c>
      <c r="C18" s="22"/>
      <c r="D18" s="22"/>
      <c r="E18" s="22" t="str">
        <f>"2006-07"</f>
        <v>2006-07</v>
      </c>
      <c r="F18" s="22"/>
      <c r="G18" s="22"/>
      <c r="H18" s="22" t="str">
        <f>"2007-08"</f>
        <v>2007-08</v>
      </c>
      <c r="I18" s="22"/>
      <c r="J18" s="22"/>
      <c r="K18" s="22" t="str">
        <f>"2008-09"</f>
        <v>2008-09</v>
      </c>
      <c r="L18" s="22"/>
      <c r="M18" s="22"/>
      <c r="N18" s="22" t="str">
        <f>"2009-10"</f>
        <v>2009-10</v>
      </c>
      <c r="O18" s="22"/>
      <c r="P18" s="22"/>
      <c r="Q18" s="22" t="str">
        <f>"2010-11"</f>
        <v>2010-11</v>
      </c>
      <c r="R18" s="22"/>
      <c r="S18" s="22"/>
      <c r="T18" s="22" t="str">
        <f>"2011-12"</f>
        <v>2011-12</v>
      </c>
      <c r="U18" s="22"/>
      <c r="V18" s="22"/>
      <c r="W18" s="22" t="str">
        <f>"2012-13"</f>
        <v>2012-13</v>
      </c>
      <c r="X18" s="22"/>
      <c r="Y18" s="22"/>
      <c r="Z18" s="10" t="s">
        <v>41</v>
      </c>
    </row>
    <row r="19" spans="1:26">
      <c r="A19" s="10"/>
      <c r="B19" t="s">
        <v>36</v>
      </c>
      <c r="C19" t="s">
        <v>43</v>
      </c>
      <c r="D19" s="15" t="s">
        <v>37</v>
      </c>
      <c r="E19" t="s">
        <v>36</v>
      </c>
      <c r="F19" t="s">
        <v>43</v>
      </c>
      <c r="G19" s="15" t="s">
        <v>37</v>
      </c>
      <c r="H19" t="s">
        <v>36</v>
      </c>
      <c r="I19" t="s">
        <v>43</v>
      </c>
      <c r="J19" s="15" t="s">
        <v>37</v>
      </c>
      <c r="K19" t="s">
        <v>36</v>
      </c>
      <c r="L19" t="s">
        <v>43</v>
      </c>
      <c r="M19" s="15" t="s">
        <v>37</v>
      </c>
      <c r="N19" t="s">
        <v>36</v>
      </c>
      <c r="O19" t="s">
        <v>43</v>
      </c>
      <c r="P19" s="15" t="s">
        <v>37</v>
      </c>
      <c r="Q19" t="s">
        <v>36</v>
      </c>
      <c r="R19" t="s">
        <v>43</v>
      </c>
      <c r="S19" s="15" t="s">
        <v>37</v>
      </c>
      <c r="T19" t="s">
        <v>36</v>
      </c>
      <c r="U19" t="s">
        <v>43</v>
      </c>
      <c r="V19" s="15" t="s">
        <v>37</v>
      </c>
      <c r="W19" t="s">
        <v>36</v>
      </c>
      <c r="X19" t="s">
        <v>43</v>
      </c>
      <c r="Y19" s="15" t="s">
        <v>37</v>
      </c>
      <c r="Z19" s="10" t="s">
        <v>42</v>
      </c>
    </row>
    <row r="20" spans="1:26">
      <c r="A20" t="s">
        <v>91</v>
      </c>
      <c r="B20" s="12" t="s">
        <v>100</v>
      </c>
      <c r="C20" s="12">
        <v>2</v>
      </c>
      <c r="D20" s="11">
        <f>(20-C20)/20</f>
        <v>0.9</v>
      </c>
      <c r="E20" s="12" t="s">
        <v>100</v>
      </c>
      <c r="F20" s="12">
        <v>2</v>
      </c>
      <c r="G20" s="11">
        <f>(20-F20)/20</f>
        <v>0.9</v>
      </c>
      <c r="H20" s="12" t="s">
        <v>112</v>
      </c>
      <c r="I20" s="12">
        <v>3</v>
      </c>
      <c r="J20" s="11">
        <f>(20-I20)/20</f>
        <v>0.85</v>
      </c>
      <c r="K20" s="12" t="s">
        <v>116</v>
      </c>
      <c r="L20" s="12">
        <v>1</v>
      </c>
      <c r="M20" s="11">
        <f>(20-L20)/20</f>
        <v>0.95</v>
      </c>
      <c r="N20" s="12" t="s">
        <v>119</v>
      </c>
      <c r="O20" s="12">
        <v>6</v>
      </c>
      <c r="P20" s="11">
        <f>(20-O20)/20</f>
        <v>0.7</v>
      </c>
      <c r="Q20" s="12" t="s">
        <v>120</v>
      </c>
      <c r="R20" s="12">
        <v>5</v>
      </c>
      <c r="S20" s="11">
        <f>(20-R20)/20</f>
        <v>0.75</v>
      </c>
      <c r="T20" s="12" t="s">
        <v>122</v>
      </c>
      <c r="U20" s="12">
        <v>7</v>
      </c>
      <c r="V20" s="11">
        <f>(20-U20)/20</f>
        <v>0.65</v>
      </c>
      <c r="W20" s="12" t="s">
        <v>119</v>
      </c>
      <c r="X20" s="12">
        <v>6</v>
      </c>
      <c r="Y20" s="11">
        <f>(20-X20)/20</f>
        <v>0.7</v>
      </c>
      <c r="Z20" s="16">
        <f>(D20+G20+J20+M20+P20+S20+V20+Y20)/8</f>
        <v>0.8</v>
      </c>
    </row>
    <row r="21" spans="1:26">
      <c r="A21" t="s">
        <v>35</v>
      </c>
      <c r="B21" s="12" t="s">
        <v>103</v>
      </c>
      <c r="C21" s="12">
        <v>8</v>
      </c>
      <c r="D21" s="11">
        <f>1-C21/32</f>
        <v>0.75</v>
      </c>
      <c r="E21" s="12" t="s">
        <v>105</v>
      </c>
      <c r="F21" s="12">
        <v>1</v>
      </c>
      <c r="G21" s="11">
        <f>1-F21/32</f>
        <v>0.96875</v>
      </c>
      <c r="H21" s="12" t="s">
        <v>106</v>
      </c>
      <c r="I21" s="12">
        <v>2</v>
      </c>
      <c r="J21" s="11">
        <f>1-I21/32</f>
        <v>0.9375</v>
      </c>
      <c r="K21" s="12" t="s">
        <v>107</v>
      </c>
      <c r="L21" s="12">
        <v>4</v>
      </c>
      <c r="M21" s="11">
        <f>1-L21/32</f>
        <v>0.875</v>
      </c>
      <c r="N21" s="12" t="s">
        <v>108</v>
      </c>
      <c r="O21" s="12">
        <v>16</v>
      </c>
      <c r="P21" s="11">
        <f>1-O21/32</f>
        <v>0.5</v>
      </c>
      <c r="Q21" s="12" t="s">
        <v>102</v>
      </c>
      <c r="R21" s="12">
        <v>32</v>
      </c>
      <c r="S21" s="11">
        <f>1-R21/32</f>
        <v>0</v>
      </c>
      <c r="T21" s="12" t="s">
        <v>102</v>
      </c>
      <c r="U21" s="12">
        <v>32</v>
      </c>
      <c r="V21" s="11">
        <f>1-U21/32</f>
        <v>0</v>
      </c>
      <c r="W21" s="12" t="s">
        <v>102</v>
      </c>
      <c r="X21" s="12">
        <v>32</v>
      </c>
      <c r="Y21" s="11">
        <f>1-X21/32</f>
        <v>0</v>
      </c>
      <c r="Z21" s="16">
        <f t="shared" ref="Z21" si="3">(D21+G21+J21+M21+P21+S21+V21+Y21)/8</f>
        <v>0.50390625</v>
      </c>
    </row>
    <row r="22" spans="1:26">
      <c r="T22" s="13"/>
    </row>
    <row r="23" spans="1:26">
      <c r="A23" s="6" t="s">
        <v>96</v>
      </c>
      <c r="B23" s="22" t="str">
        <f>"2005-06"</f>
        <v>2005-06</v>
      </c>
      <c r="C23" s="22"/>
      <c r="D23" s="22"/>
      <c r="E23" s="22" t="str">
        <f>"2006-07"</f>
        <v>2006-07</v>
      </c>
      <c r="F23" s="22"/>
      <c r="G23" s="22"/>
      <c r="H23" s="22" t="str">
        <f>"2007-08"</f>
        <v>2007-08</v>
      </c>
      <c r="I23" s="22"/>
      <c r="J23" s="22"/>
      <c r="K23" s="22" t="str">
        <f>"2008-09"</f>
        <v>2008-09</v>
      </c>
      <c r="L23" s="22"/>
      <c r="M23" s="22"/>
      <c r="N23" s="22" t="str">
        <f>"2009-10"</f>
        <v>2009-10</v>
      </c>
      <c r="O23" s="22"/>
      <c r="P23" s="22"/>
      <c r="Q23" s="22" t="str">
        <f>"2010-11"</f>
        <v>2010-11</v>
      </c>
      <c r="R23" s="22"/>
      <c r="S23" s="22"/>
      <c r="T23" s="22" t="str">
        <f>"2011-12"</f>
        <v>2011-12</v>
      </c>
      <c r="U23" s="22"/>
      <c r="V23" s="22"/>
      <c r="W23" s="22" t="str">
        <f>"2012-13"</f>
        <v>2012-13</v>
      </c>
      <c r="X23" s="22"/>
      <c r="Y23" s="22"/>
      <c r="Z23" s="10" t="s">
        <v>41</v>
      </c>
    </row>
    <row r="24" spans="1:26">
      <c r="A24" s="10"/>
      <c r="B24" t="s">
        <v>36</v>
      </c>
      <c r="C24" t="s">
        <v>43</v>
      </c>
      <c r="D24" s="15" t="s">
        <v>37</v>
      </c>
      <c r="E24" t="s">
        <v>36</v>
      </c>
      <c r="F24" t="s">
        <v>43</v>
      </c>
      <c r="G24" s="15" t="s">
        <v>37</v>
      </c>
      <c r="H24" t="s">
        <v>36</v>
      </c>
      <c r="I24" t="s">
        <v>43</v>
      </c>
      <c r="J24" s="15" t="s">
        <v>37</v>
      </c>
      <c r="K24" t="s">
        <v>36</v>
      </c>
      <c r="L24" t="s">
        <v>43</v>
      </c>
      <c r="M24" s="15" t="s">
        <v>37</v>
      </c>
      <c r="N24" t="s">
        <v>36</v>
      </c>
      <c r="O24" t="s">
        <v>43</v>
      </c>
      <c r="P24" s="15" t="s">
        <v>37</v>
      </c>
      <c r="Q24" t="s">
        <v>36</v>
      </c>
      <c r="R24" t="s">
        <v>43</v>
      </c>
      <c r="S24" s="15" t="s">
        <v>37</v>
      </c>
      <c r="T24" t="s">
        <v>36</v>
      </c>
      <c r="U24" t="s">
        <v>43</v>
      </c>
      <c r="V24" s="15" t="s">
        <v>37</v>
      </c>
      <c r="W24" t="s">
        <v>36</v>
      </c>
      <c r="X24" t="s">
        <v>43</v>
      </c>
      <c r="Y24" s="15" t="s">
        <v>37</v>
      </c>
      <c r="Z24" s="10" t="s">
        <v>42</v>
      </c>
    </row>
    <row r="25" spans="1:26">
      <c r="A25" t="s">
        <v>91</v>
      </c>
      <c r="B25" s="12" t="s">
        <v>99</v>
      </c>
      <c r="C25" s="12">
        <v>14</v>
      </c>
      <c r="D25" s="11">
        <f>(20-C25)/20</f>
        <v>0.3</v>
      </c>
      <c r="E25" s="12" t="s">
        <v>111</v>
      </c>
      <c r="F25" s="12">
        <v>13</v>
      </c>
      <c r="G25" s="11">
        <f>(20-F25)/20</f>
        <v>0.35</v>
      </c>
      <c r="H25" s="12" t="s">
        <v>113</v>
      </c>
      <c r="I25" s="12">
        <v>8</v>
      </c>
      <c r="J25" s="11">
        <f>(20-I25)/20</f>
        <v>0.6</v>
      </c>
      <c r="K25" s="12" t="s">
        <v>115</v>
      </c>
      <c r="L25" s="12">
        <v>9</v>
      </c>
      <c r="M25" s="11">
        <f>(20-L25)/20</f>
        <v>0.55000000000000004</v>
      </c>
      <c r="N25" s="12" t="s">
        <v>118</v>
      </c>
      <c r="O25" s="12">
        <v>4</v>
      </c>
      <c r="P25" s="11">
        <f>(20-O25)/20</f>
        <v>0.8</v>
      </c>
      <c r="Q25" s="12" t="s">
        <v>100</v>
      </c>
      <c r="R25" s="12">
        <v>2</v>
      </c>
      <c r="S25" s="11">
        <f>(20-R25)/20</f>
        <v>0.9</v>
      </c>
      <c r="T25" s="12" t="s">
        <v>121</v>
      </c>
      <c r="U25" s="12">
        <v>0</v>
      </c>
      <c r="V25" s="11">
        <f>(20-U25)/20</f>
        <v>1</v>
      </c>
      <c r="W25" s="12" t="s">
        <v>116</v>
      </c>
      <c r="X25" s="12">
        <v>1</v>
      </c>
      <c r="Y25" s="11">
        <f>(20-X25)/20</f>
        <v>0.95</v>
      </c>
      <c r="Z25" s="16">
        <f>(D25+G25+J25+M25+P25+S25+V25+Y25)/8</f>
        <v>0.68125000000000002</v>
      </c>
    </row>
    <row r="26" spans="1:26">
      <c r="A26" t="s">
        <v>35</v>
      </c>
      <c r="B26" s="12" t="s">
        <v>102</v>
      </c>
      <c r="C26" s="12">
        <v>32</v>
      </c>
      <c r="D26" s="11">
        <f>1-C26/32</f>
        <v>0</v>
      </c>
      <c r="E26" s="12" t="s">
        <v>102</v>
      </c>
      <c r="F26" s="12">
        <v>32</v>
      </c>
      <c r="G26" s="11">
        <f>1-F26/32</f>
        <v>0</v>
      </c>
      <c r="H26" s="12" t="s">
        <v>102</v>
      </c>
      <c r="I26" s="12">
        <v>32</v>
      </c>
      <c r="J26" s="11">
        <f>1-I26/32</f>
        <v>0</v>
      </c>
      <c r="K26" s="12" t="s">
        <v>102</v>
      </c>
      <c r="L26" s="12">
        <v>32</v>
      </c>
      <c r="M26" s="11">
        <f>1-L26/32</f>
        <v>0</v>
      </c>
      <c r="N26" s="12" t="s">
        <v>102</v>
      </c>
      <c r="O26" s="12">
        <v>32</v>
      </c>
      <c r="P26" s="11">
        <f>1-O26/32</f>
        <v>0</v>
      </c>
      <c r="Q26" s="12" t="s">
        <v>102</v>
      </c>
      <c r="R26" s="12">
        <v>32</v>
      </c>
      <c r="S26" s="11">
        <f>1-R26/32</f>
        <v>0</v>
      </c>
      <c r="T26" s="12" t="s">
        <v>110</v>
      </c>
      <c r="U26" s="12">
        <v>16</v>
      </c>
      <c r="V26" s="11">
        <f>1-U26/32</f>
        <v>0.5</v>
      </c>
      <c r="W26" s="12" t="s">
        <v>110</v>
      </c>
      <c r="X26" s="12">
        <v>16</v>
      </c>
      <c r="Y26" s="11">
        <f>1-X26/32</f>
        <v>0.5</v>
      </c>
      <c r="Z26" s="16">
        <f t="shared" ref="Z26" si="4">(D26+G26+J26+M26+P26+S26+V26+Y26)/8</f>
        <v>0.125</v>
      </c>
    </row>
    <row r="27" spans="1:26">
      <c r="T27" s="13"/>
    </row>
    <row r="28" spans="1:26">
      <c r="A28" s="6" t="s">
        <v>98</v>
      </c>
      <c r="B28" s="22" t="str">
        <f>"2005-06"</f>
        <v>2005-06</v>
      </c>
      <c r="C28" s="22"/>
      <c r="D28" s="22"/>
      <c r="E28" s="22" t="str">
        <f>"2006-07"</f>
        <v>2006-07</v>
      </c>
      <c r="F28" s="22"/>
      <c r="G28" s="22"/>
      <c r="H28" s="22" t="str">
        <f>"2007-08"</f>
        <v>2007-08</v>
      </c>
      <c r="I28" s="22"/>
      <c r="J28" s="22"/>
      <c r="K28" s="22" t="str">
        <f>"2008-09"</f>
        <v>2008-09</v>
      </c>
      <c r="L28" s="22"/>
      <c r="M28" s="22"/>
      <c r="N28" s="22" t="str">
        <f>"2009-10"</f>
        <v>2009-10</v>
      </c>
      <c r="O28" s="22"/>
      <c r="P28" s="22"/>
      <c r="Q28" s="22" t="str">
        <f>"2010-11"</f>
        <v>2010-11</v>
      </c>
      <c r="R28" s="22"/>
      <c r="S28" s="22"/>
      <c r="T28" s="22" t="str">
        <f>"2011-12"</f>
        <v>2011-12</v>
      </c>
      <c r="U28" s="22"/>
      <c r="V28" s="22"/>
      <c r="W28" s="22" t="str">
        <f>"2012-13"</f>
        <v>2012-13</v>
      </c>
      <c r="X28" s="22"/>
      <c r="Y28" s="22"/>
      <c r="Z28" s="10" t="s">
        <v>41</v>
      </c>
    </row>
    <row r="29" spans="1:26">
      <c r="A29" s="10"/>
      <c r="B29" t="s">
        <v>36</v>
      </c>
      <c r="C29" t="s">
        <v>43</v>
      </c>
      <c r="D29" s="15" t="s">
        <v>37</v>
      </c>
      <c r="E29" t="s">
        <v>36</v>
      </c>
      <c r="F29" t="s">
        <v>43</v>
      </c>
      <c r="G29" s="15" t="s">
        <v>37</v>
      </c>
      <c r="H29" t="s">
        <v>36</v>
      </c>
      <c r="I29" t="s">
        <v>43</v>
      </c>
      <c r="J29" s="15" t="s">
        <v>37</v>
      </c>
      <c r="K29" t="s">
        <v>36</v>
      </c>
      <c r="L29" t="s">
        <v>43</v>
      </c>
      <c r="M29" s="15" t="s">
        <v>37</v>
      </c>
      <c r="N29" t="s">
        <v>36</v>
      </c>
      <c r="O29" t="s">
        <v>43</v>
      </c>
      <c r="P29" s="15" t="s">
        <v>37</v>
      </c>
      <c r="Q29" t="s">
        <v>36</v>
      </c>
      <c r="R29" t="s">
        <v>43</v>
      </c>
      <c r="S29" s="15" t="s">
        <v>37</v>
      </c>
      <c r="T29" t="s">
        <v>36</v>
      </c>
      <c r="U29" t="s">
        <v>43</v>
      </c>
      <c r="V29" s="15" t="s">
        <v>37</v>
      </c>
      <c r="W29" t="s">
        <v>36</v>
      </c>
      <c r="X29" t="s">
        <v>43</v>
      </c>
      <c r="Y29" s="15" t="s">
        <v>37</v>
      </c>
      <c r="Z29" s="10" t="s">
        <v>42</v>
      </c>
    </row>
    <row r="30" spans="1:26">
      <c r="A30" t="s">
        <v>91</v>
      </c>
      <c r="B30" s="12" t="s">
        <v>101</v>
      </c>
      <c r="C30" s="12">
        <v>4</v>
      </c>
      <c r="D30" s="11">
        <f>(20-C30)/20</f>
        <v>0.8</v>
      </c>
      <c r="E30" s="12" t="s">
        <v>101</v>
      </c>
      <c r="F30" s="12">
        <v>4</v>
      </c>
      <c r="G30" s="11">
        <f>(20-F30)/20</f>
        <v>0.8</v>
      </c>
      <c r="H30" s="12" t="s">
        <v>114</v>
      </c>
      <c r="I30" s="12">
        <v>10</v>
      </c>
      <c r="J30" s="11">
        <f>(20-I30)/20</f>
        <v>0.5</v>
      </c>
      <c r="K30" s="12" t="s">
        <v>117</v>
      </c>
      <c r="L30" s="12">
        <v>7</v>
      </c>
      <c r="M30" s="11">
        <f>(20-L30)/20</f>
        <v>0.65</v>
      </c>
      <c r="N30" s="12" t="s">
        <v>112</v>
      </c>
      <c r="O30" s="12">
        <v>3</v>
      </c>
      <c r="P30" s="11">
        <f>(20-O30)/20</f>
        <v>0.85</v>
      </c>
      <c r="Q30" s="12" t="s">
        <v>118</v>
      </c>
      <c r="R30" s="12">
        <v>4</v>
      </c>
      <c r="S30" s="11">
        <f>(20-R30)/20</f>
        <v>0.8</v>
      </c>
      <c r="T30" s="12" t="s">
        <v>112</v>
      </c>
      <c r="U30" s="12">
        <v>3</v>
      </c>
      <c r="V30" s="11">
        <f>(20-U30)/20</f>
        <v>0.85</v>
      </c>
      <c r="W30" s="12" t="s">
        <v>118</v>
      </c>
      <c r="X30" s="12">
        <v>4</v>
      </c>
      <c r="Y30" s="11">
        <f>(20-X30)/20</f>
        <v>0.8</v>
      </c>
      <c r="Z30" s="16">
        <f>(D30+G30+J30+M30+P30+S30+V30+Y30)/8</f>
        <v>0.75624999999999998</v>
      </c>
    </row>
    <row r="31" spans="1:26">
      <c r="A31" t="s">
        <v>35</v>
      </c>
      <c r="B31" s="12" t="s">
        <v>104</v>
      </c>
      <c r="C31" s="12">
        <v>32</v>
      </c>
      <c r="D31" s="11">
        <f>1-C31/32</f>
        <v>0</v>
      </c>
      <c r="E31" s="12" t="s">
        <v>102</v>
      </c>
      <c r="F31" s="12">
        <v>32</v>
      </c>
      <c r="G31" s="11">
        <f>1-F31/32</f>
        <v>0</v>
      </c>
      <c r="H31" s="12" t="s">
        <v>102</v>
      </c>
      <c r="I31" s="12">
        <v>32</v>
      </c>
      <c r="J31" s="11">
        <f>1-I31/32</f>
        <v>0</v>
      </c>
      <c r="K31" s="12" t="s">
        <v>102</v>
      </c>
      <c r="L31" s="12">
        <v>32</v>
      </c>
      <c r="M31" s="11">
        <f>1-L31/32</f>
        <v>0</v>
      </c>
      <c r="N31" s="12" t="s">
        <v>102</v>
      </c>
      <c r="O31" s="12">
        <v>32</v>
      </c>
      <c r="P31" s="11">
        <f>1-O31/32</f>
        <v>0</v>
      </c>
      <c r="Q31" s="12" t="s">
        <v>109</v>
      </c>
      <c r="R31" s="12">
        <v>4</v>
      </c>
      <c r="S31" s="11">
        <f>1-R31/32</f>
        <v>0.875</v>
      </c>
      <c r="T31" s="12" t="s">
        <v>102</v>
      </c>
      <c r="U31" s="12">
        <v>32</v>
      </c>
      <c r="V31" s="11">
        <f>1-U31/32</f>
        <v>0</v>
      </c>
      <c r="W31" s="12" t="s">
        <v>102</v>
      </c>
      <c r="X31" s="12">
        <v>32</v>
      </c>
      <c r="Y31" s="11">
        <f>1-X31/32</f>
        <v>0</v>
      </c>
      <c r="Z31" s="16">
        <f t="shared" ref="Z31" si="5">(D31+G31+J31+M31+P31+S31+V31+Y31)/8</f>
        <v>0.109375</v>
      </c>
    </row>
    <row r="32" spans="1:26">
      <c r="T32" s="13"/>
    </row>
    <row r="33" spans="1:27">
      <c r="T33" s="13"/>
    </row>
    <row r="34" spans="1:27">
      <c r="B34" s="22" t="str">
        <f>"2005-06"</f>
        <v>2005-06</v>
      </c>
      <c r="C34" s="22"/>
      <c r="D34" s="22"/>
      <c r="E34" s="22" t="str">
        <f>"2006-07"</f>
        <v>2006-07</v>
      </c>
      <c r="F34" s="22"/>
      <c r="G34" s="22"/>
      <c r="H34" s="22" t="str">
        <f>"2007-08"</f>
        <v>2007-08</v>
      </c>
      <c r="I34" s="22"/>
      <c r="J34" s="22"/>
      <c r="K34" s="22" t="str">
        <f>"2008-09"</f>
        <v>2008-09</v>
      </c>
      <c r="L34" s="22"/>
      <c r="M34" s="22"/>
      <c r="N34" s="22" t="str">
        <f>"2009-10"</f>
        <v>2009-10</v>
      </c>
      <c r="O34" s="22"/>
      <c r="P34" s="22"/>
      <c r="Q34" s="22" t="str">
        <f>"2010-11"</f>
        <v>2010-11</v>
      </c>
      <c r="R34" s="22"/>
      <c r="S34" s="22"/>
      <c r="T34" s="22" t="str">
        <f>"2011-12"</f>
        <v>2011-12</v>
      </c>
      <c r="U34" s="22"/>
      <c r="V34" s="22"/>
      <c r="W34" s="22" t="str">
        <f>"2012-13"</f>
        <v>2012-13</v>
      </c>
      <c r="X34" s="22"/>
      <c r="Y34" s="22"/>
    </row>
    <row r="35" spans="1:27">
      <c r="A35" s="9" t="s">
        <v>61</v>
      </c>
      <c r="B35" t="s">
        <v>54</v>
      </c>
      <c r="E35" t="s">
        <v>62</v>
      </c>
      <c r="H35" t="s">
        <v>78</v>
      </c>
      <c r="K35" t="s">
        <v>79</v>
      </c>
      <c r="N35" t="s">
        <v>56</v>
      </c>
      <c r="Q35" t="s">
        <v>80</v>
      </c>
      <c r="T35" t="s">
        <v>58</v>
      </c>
      <c r="W35" t="s">
        <v>81</v>
      </c>
      <c r="Z35" s="21" t="s">
        <v>3</v>
      </c>
      <c r="AA35" s="20"/>
    </row>
    <row r="36" spans="1:27">
      <c r="A36" s="18" t="s">
        <v>63</v>
      </c>
      <c r="B36" s="17" t="s">
        <v>62</v>
      </c>
      <c r="C36" s="17"/>
      <c r="D36" s="17"/>
      <c r="E36" s="17" t="s">
        <v>54</v>
      </c>
      <c r="F36" s="17"/>
      <c r="G36" s="17"/>
      <c r="H36" s="17" t="s">
        <v>54</v>
      </c>
      <c r="I36" s="17"/>
      <c r="J36" s="17"/>
      <c r="K36" s="17" t="s">
        <v>53</v>
      </c>
      <c r="L36" s="17"/>
      <c r="M36" s="17"/>
      <c r="N36" s="17" t="s">
        <v>62</v>
      </c>
      <c r="O36" s="17"/>
      <c r="P36" s="17"/>
      <c r="Q36" s="17" t="s">
        <v>54</v>
      </c>
      <c r="R36" s="17"/>
      <c r="S36" s="17"/>
      <c r="T36" s="17" t="s">
        <v>62</v>
      </c>
      <c r="U36" s="17"/>
      <c r="V36" s="17"/>
      <c r="W36" s="17" t="s">
        <v>58</v>
      </c>
      <c r="Z36" s="21" t="s">
        <v>4</v>
      </c>
      <c r="AA36" s="20"/>
    </row>
    <row r="37" spans="1:27">
      <c r="A37" s="18" t="s">
        <v>77</v>
      </c>
      <c r="B37" s="17" t="s">
        <v>53</v>
      </c>
      <c r="C37" s="17"/>
      <c r="D37" s="17"/>
      <c r="E37" s="17" t="s">
        <v>53</v>
      </c>
      <c r="F37" s="17"/>
      <c r="G37" s="17"/>
      <c r="H37" s="18" t="s">
        <v>34</v>
      </c>
      <c r="I37" s="17"/>
      <c r="J37" s="17"/>
      <c r="K37" s="17" t="s">
        <v>54</v>
      </c>
      <c r="L37" s="17"/>
      <c r="M37" s="17"/>
      <c r="N37" s="18" t="s">
        <v>34</v>
      </c>
      <c r="O37" s="17"/>
      <c r="P37" s="17"/>
      <c r="Q37" s="17" t="s">
        <v>58</v>
      </c>
      <c r="R37" s="17"/>
      <c r="S37" s="17"/>
      <c r="T37" s="18" t="s">
        <v>34</v>
      </c>
      <c r="U37" s="17"/>
      <c r="V37" s="17"/>
      <c r="W37" s="17" t="s">
        <v>54</v>
      </c>
      <c r="Z37" s="21" t="s">
        <v>131</v>
      </c>
      <c r="AA37" s="20"/>
    </row>
    <row r="38" spans="1:27">
      <c r="A38" s="9" t="s">
        <v>52</v>
      </c>
      <c r="B38" t="s">
        <v>53</v>
      </c>
      <c r="E38" t="s">
        <v>54</v>
      </c>
      <c r="H38" t="s">
        <v>55</v>
      </c>
      <c r="K38" t="s">
        <v>56</v>
      </c>
      <c r="N38" t="s">
        <v>57</v>
      </c>
      <c r="Q38" t="s">
        <v>58</v>
      </c>
      <c r="T38" t="s">
        <v>59</v>
      </c>
      <c r="W38" t="s">
        <v>60</v>
      </c>
      <c r="Z38" s="20" t="s">
        <v>132</v>
      </c>
      <c r="AA38" s="20"/>
    </row>
    <row r="39" spans="1:27">
      <c r="A39" s="8" t="s">
        <v>123</v>
      </c>
      <c r="B39" t="s">
        <v>124</v>
      </c>
      <c r="E39" t="s">
        <v>54</v>
      </c>
      <c r="H39" t="s">
        <v>125</v>
      </c>
      <c r="K39" t="s">
        <v>126</v>
      </c>
      <c r="N39" t="s">
        <v>127</v>
      </c>
      <c r="Q39" t="s">
        <v>128</v>
      </c>
      <c r="T39" t="s">
        <v>129</v>
      </c>
      <c r="W39" t="s">
        <v>130</v>
      </c>
    </row>
    <row r="43" spans="1:27">
      <c r="A43" s="6" t="s">
        <v>146</v>
      </c>
      <c r="B43" s="22">
        <v>1996</v>
      </c>
      <c r="C43" s="22"/>
      <c r="D43" s="22"/>
      <c r="E43" s="22">
        <v>1997</v>
      </c>
      <c r="F43" s="22"/>
      <c r="G43" s="22"/>
      <c r="H43" s="22">
        <v>1998</v>
      </c>
      <c r="I43" s="22"/>
      <c r="J43" s="22"/>
      <c r="K43" s="22">
        <v>1999</v>
      </c>
      <c r="L43" s="22"/>
      <c r="M43" s="22"/>
      <c r="N43" s="22">
        <v>2000</v>
      </c>
      <c r="O43" s="22"/>
      <c r="P43" s="22"/>
      <c r="Q43" s="22">
        <v>2001</v>
      </c>
      <c r="R43" s="22"/>
      <c r="S43" s="22"/>
      <c r="T43" s="22">
        <v>2002</v>
      </c>
      <c r="U43" s="22"/>
      <c r="V43" s="22"/>
      <c r="W43" s="22">
        <v>2003</v>
      </c>
      <c r="X43" s="22"/>
      <c r="Y43" s="22"/>
      <c r="Z43" s="10" t="s">
        <v>41</v>
      </c>
    </row>
    <row r="44" spans="1:27">
      <c r="A44" s="10"/>
      <c r="B44" t="s">
        <v>36</v>
      </c>
      <c r="C44" t="s">
        <v>43</v>
      </c>
      <c r="D44" s="15" t="s">
        <v>37</v>
      </c>
      <c r="E44" t="s">
        <v>36</v>
      </c>
      <c r="F44" t="s">
        <v>43</v>
      </c>
      <c r="G44" s="15" t="s">
        <v>37</v>
      </c>
      <c r="H44" t="s">
        <v>36</v>
      </c>
      <c r="I44" t="s">
        <v>43</v>
      </c>
      <c r="J44" s="15" t="s">
        <v>37</v>
      </c>
      <c r="K44" t="s">
        <v>36</v>
      </c>
      <c r="L44" t="s">
        <v>43</v>
      </c>
      <c r="M44" s="15" t="s">
        <v>37</v>
      </c>
      <c r="N44" t="s">
        <v>36</v>
      </c>
      <c r="O44" t="s">
        <v>43</v>
      </c>
      <c r="P44" s="15" t="s">
        <v>37</v>
      </c>
      <c r="Q44" t="s">
        <v>36</v>
      </c>
      <c r="R44" t="s">
        <v>43</v>
      </c>
      <c r="S44" s="15" t="s">
        <v>37</v>
      </c>
      <c r="T44" t="s">
        <v>36</v>
      </c>
      <c r="U44" t="s">
        <v>43</v>
      </c>
      <c r="V44" s="15" t="s">
        <v>37</v>
      </c>
      <c r="W44" t="s">
        <v>36</v>
      </c>
      <c r="X44" t="s">
        <v>43</v>
      </c>
      <c r="Y44" s="15" t="s">
        <v>37</v>
      </c>
      <c r="Z44" s="10" t="s">
        <v>42</v>
      </c>
    </row>
    <row r="45" spans="1:27">
      <c r="A45" t="s">
        <v>90</v>
      </c>
      <c r="B45" s="12" t="s">
        <v>94</v>
      </c>
      <c r="C45" s="12">
        <v>2</v>
      </c>
      <c r="D45" s="11">
        <f>(C47-C45)/C47</f>
        <v>0.9285714285714286</v>
      </c>
      <c r="E45" s="12" t="s">
        <v>94</v>
      </c>
      <c r="F45" s="12">
        <v>2</v>
      </c>
      <c r="G45" s="11">
        <f>(F47-F45)/F47</f>
        <v>0.9285714285714286</v>
      </c>
      <c r="H45" s="12" t="s">
        <v>93</v>
      </c>
      <c r="I45" s="12">
        <v>0</v>
      </c>
      <c r="J45" s="11">
        <f>(I47-I45)/I47</f>
        <v>1</v>
      </c>
      <c r="K45" s="12" t="s">
        <v>94</v>
      </c>
      <c r="L45" s="12">
        <v>2</v>
      </c>
      <c r="M45" s="11">
        <f>(L47-L45)/L47</f>
        <v>0.93333333333333335</v>
      </c>
      <c r="N45" s="12" t="s">
        <v>95</v>
      </c>
      <c r="O45" s="12">
        <v>8</v>
      </c>
      <c r="P45" s="11">
        <f>(O47-O45)/O47</f>
        <v>0.73333333333333328</v>
      </c>
      <c r="Q45" s="12" t="s">
        <v>94</v>
      </c>
      <c r="R45" s="12">
        <v>2</v>
      </c>
      <c r="S45" s="11">
        <f>(R47-R45)/R47</f>
        <v>0.93333333333333335</v>
      </c>
      <c r="T45" s="12" t="s">
        <v>93</v>
      </c>
      <c r="U45" s="12">
        <v>0</v>
      </c>
      <c r="V45" s="11">
        <f>(U47-U45)/U47</f>
        <v>1</v>
      </c>
      <c r="W45" s="12" t="s">
        <v>92</v>
      </c>
      <c r="X45" s="5">
        <v>0.5</v>
      </c>
      <c r="Y45" s="11">
        <f>(X47-X45)/X47</f>
        <v>0.98333333333333328</v>
      </c>
      <c r="Z45" s="16">
        <f>(D45+G45+J45+M45+P45+S45+V45+Y45)/8</f>
        <v>0.93005952380952384</v>
      </c>
    </row>
    <row r="46" spans="1:27">
      <c r="A46" t="s">
        <v>88</v>
      </c>
      <c r="B46" s="12" t="s">
        <v>82</v>
      </c>
      <c r="C46" s="12">
        <v>0</v>
      </c>
      <c r="D46" s="11">
        <f>1-C46/8</f>
        <v>1</v>
      </c>
      <c r="E46" s="12" t="s">
        <v>87</v>
      </c>
      <c r="F46" s="12">
        <v>4</v>
      </c>
      <c r="G46" s="11">
        <f>1-F46/8</f>
        <v>0.5</v>
      </c>
      <c r="H46" s="12" t="s">
        <v>83</v>
      </c>
      <c r="I46" s="12">
        <v>0</v>
      </c>
      <c r="J46" s="11">
        <f>1-I46/8</f>
        <v>1</v>
      </c>
      <c r="K46" s="12" t="s">
        <v>84</v>
      </c>
      <c r="L46" s="12">
        <v>0</v>
      </c>
      <c r="M46" s="11">
        <f>1-L46/8</f>
        <v>1</v>
      </c>
      <c r="N46" s="12" t="s">
        <v>83</v>
      </c>
      <c r="O46" s="12">
        <v>0</v>
      </c>
      <c r="P46" s="11">
        <f>1-O46/8</f>
        <v>1</v>
      </c>
      <c r="Q46" s="12" t="s">
        <v>85</v>
      </c>
      <c r="R46" s="12">
        <v>1</v>
      </c>
      <c r="S46" s="11">
        <f>1-R46/8</f>
        <v>0.875</v>
      </c>
      <c r="T46" s="12" t="s">
        <v>87</v>
      </c>
      <c r="U46" s="12">
        <v>4</v>
      </c>
      <c r="V46" s="11">
        <f>1-U46/8</f>
        <v>0.5</v>
      </c>
      <c r="W46" s="12" t="s">
        <v>86</v>
      </c>
      <c r="X46" s="12">
        <v>1</v>
      </c>
      <c r="Y46" s="11">
        <f>1-X46/8</f>
        <v>0.875</v>
      </c>
      <c r="Z46" s="16">
        <f t="shared" ref="Z46" si="6">(D46+G46+J46+M46+P46+S46+V46+Y46)/8</f>
        <v>0.84375</v>
      </c>
    </row>
    <row r="47" spans="1:27">
      <c r="A47" t="s">
        <v>89</v>
      </c>
      <c r="C47">
        <v>28</v>
      </c>
      <c r="F47">
        <v>28</v>
      </c>
      <c r="I47">
        <v>30</v>
      </c>
      <c r="L47">
        <v>30</v>
      </c>
      <c r="O47">
        <v>30</v>
      </c>
      <c r="R47">
        <v>30</v>
      </c>
      <c r="U47">
        <v>30</v>
      </c>
      <c r="X47">
        <v>30</v>
      </c>
    </row>
    <row r="49" spans="1:27">
      <c r="AA49" s="6" t="s">
        <v>18</v>
      </c>
    </row>
    <row r="50" spans="1:27">
      <c r="A50" s="6" t="s">
        <v>0</v>
      </c>
      <c r="B50" s="22" t="str">
        <f>"1990-91"</f>
        <v>1990-91</v>
      </c>
      <c r="C50" s="22"/>
      <c r="D50" s="22"/>
      <c r="E50" s="22" t="str">
        <f>"1991-92"</f>
        <v>1991-92</v>
      </c>
      <c r="F50" s="22"/>
      <c r="G50" s="22"/>
      <c r="H50" s="22" t="str">
        <f>"1992-93"</f>
        <v>1992-93</v>
      </c>
      <c r="I50" s="22"/>
      <c r="J50" s="22"/>
      <c r="K50" s="22" t="str">
        <f>"1993-94"</f>
        <v>1993-94</v>
      </c>
      <c r="L50" s="22"/>
      <c r="M50" s="22"/>
      <c r="N50" s="22" t="str">
        <f>"1994-95"</f>
        <v>1994-95</v>
      </c>
      <c r="O50" s="22"/>
      <c r="P50" s="22"/>
      <c r="Q50" s="22" t="str">
        <f>"1995-96"</f>
        <v>1995-96</v>
      </c>
      <c r="R50" s="22"/>
      <c r="S50" s="22"/>
      <c r="T50" s="22" t="str">
        <f>"1996-97"</f>
        <v>1996-97</v>
      </c>
      <c r="U50" s="22"/>
      <c r="V50" s="22"/>
      <c r="W50" s="22" t="str">
        <f>"1997-98"</f>
        <v>1997-98</v>
      </c>
      <c r="X50" s="22"/>
      <c r="Y50" s="22"/>
      <c r="Z50" s="10" t="s">
        <v>41</v>
      </c>
      <c r="AA50" s="6" t="s">
        <v>11</v>
      </c>
    </row>
    <row r="51" spans="1:27">
      <c r="A51" s="10"/>
      <c r="B51" t="s">
        <v>36</v>
      </c>
      <c r="C51" t="s">
        <v>43</v>
      </c>
      <c r="D51" s="15" t="s">
        <v>37</v>
      </c>
      <c r="E51" t="s">
        <v>36</v>
      </c>
      <c r="F51" t="s">
        <v>43</v>
      </c>
      <c r="G51" s="15" t="s">
        <v>37</v>
      </c>
      <c r="H51" t="s">
        <v>36</v>
      </c>
      <c r="I51" t="s">
        <v>43</v>
      </c>
      <c r="J51" s="15" t="s">
        <v>37</v>
      </c>
      <c r="K51" t="s">
        <v>36</v>
      </c>
      <c r="L51" t="s">
        <v>43</v>
      </c>
      <c r="M51" s="15" t="s">
        <v>37</v>
      </c>
      <c r="N51" t="s">
        <v>36</v>
      </c>
      <c r="O51" t="s">
        <v>43</v>
      </c>
      <c r="P51" s="15" t="s">
        <v>37</v>
      </c>
      <c r="Q51" t="s">
        <v>36</v>
      </c>
      <c r="R51" t="s">
        <v>43</v>
      </c>
      <c r="S51" s="15" t="s">
        <v>37</v>
      </c>
      <c r="T51" t="s">
        <v>36</v>
      </c>
      <c r="U51" t="s">
        <v>43</v>
      </c>
      <c r="V51" s="15" t="s">
        <v>37</v>
      </c>
      <c r="W51" t="s">
        <v>36</v>
      </c>
      <c r="X51" t="s">
        <v>43</v>
      </c>
      <c r="Y51" s="15" t="s">
        <v>37</v>
      </c>
      <c r="Z51" s="10" t="s">
        <v>42</v>
      </c>
      <c r="AA51" s="10" t="s">
        <v>42</v>
      </c>
    </row>
    <row r="52" spans="1:27">
      <c r="A52" t="s">
        <v>16</v>
      </c>
      <c r="B52" s="12" t="s">
        <v>8</v>
      </c>
      <c r="C52" s="12">
        <v>1</v>
      </c>
      <c r="D52" s="11">
        <f>(C54-C52)/C54</f>
        <v>0.96296296296296291</v>
      </c>
      <c r="E52" s="12" t="s">
        <v>93</v>
      </c>
      <c r="F52" s="12">
        <v>0</v>
      </c>
      <c r="G52" s="11">
        <f>(F54-F52)/F54</f>
        <v>1</v>
      </c>
      <c r="H52" s="12" t="s">
        <v>40</v>
      </c>
      <c r="I52" s="12">
        <v>2</v>
      </c>
      <c r="J52" s="11">
        <f>(I54-I52)/I54</f>
        <v>0.92592592592592593</v>
      </c>
      <c r="K52" s="12" t="s">
        <v>12</v>
      </c>
      <c r="L52" s="4">
        <v>6.5</v>
      </c>
      <c r="M52" s="11">
        <f>(L54-L52)/L54</f>
        <v>0.7592592592592593</v>
      </c>
      <c r="N52" s="12" t="s">
        <v>14</v>
      </c>
      <c r="O52" s="4">
        <v>9.5</v>
      </c>
      <c r="P52" s="11">
        <f>(O54-O52)/O54</f>
        <v>0.64814814814814814</v>
      </c>
      <c r="Q52" s="12" t="s">
        <v>93</v>
      </c>
      <c r="R52" s="12">
        <v>0</v>
      </c>
      <c r="S52" s="11">
        <f>(R54-R52)/R54</f>
        <v>1</v>
      </c>
      <c r="T52" s="12" t="s">
        <v>93</v>
      </c>
      <c r="U52" s="12">
        <v>0</v>
      </c>
      <c r="V52" s="11">
        <f>(U54-U52)/U54</f>
        <v>1</v>
      </c>
      <c r="W52" s="12" t="s">
        <v>92</v>
      </c>
      <c r="X52" s="3">
        <v>0.5</v>
      </c>
      <c r="Y52" s="11">
        <f>(X54-X52)/X54</f>
        <v>0.98275862068965514</v>
      </c>
      <c r="Z52" s="16">
        <f>(D52+G52+J52+M52+P52+S52+V52+Y52)/8</f>
        <v>0.90988186462324383</v>
      </c>
      <c r="AA52" s="16">
        <f>(D52+G52+J52+S52+V52+Y52)/6</f>
        <v>0.97860791826309068</v>
      </c>
    </row>
    <row r="53" spans="1:27">
      <c r="A53" t="s">
        <v>7</v>
      </c>
      <c r="B53" s="12" t="s">
        <v>9</v>
      </c>
      <c r="C53" s="12">
        <v>0</v>
      </c>
      <c r="D53" s="11">
        <f>1-C53/16</f>
        <v>1</v>
      </c>
      <c r="E53" s="12" t="s">
        <v>10</v>
      </c>
      <c r="F53" s="12">
        <v>0</v>
      </c>
      <c r="G53" s="11">
        <f>1-F53/16</f>
        <v>1</v>
      </c>
      <c r="H53" s="12" t="s">
        <v>83</v>
      </c>
      <c r="I53" s="12">
        <v>0</v>
      </c>
      <c r="J53" s="11">
        <f>1-I53/16</f>
        <v>1</v>
      </c>
      <c r="K53" s="12" t="s">
        <v>13</v>
      </c>
      <c r="L53" s="12">
        <v>4</v>
      </c>
      <c r="M53" s="11">
        <f>1-L53/16</f>
        <v>0.75</v>
      </c>
      <c r="N53" s="12" t="s">
        <v>15</v>
      </c>
      <c r="O53" s="12">
        <v>4</v>
      </c>
      <c r="P53" s="11">
        <f>1-O53/16</f>
        <v>0.75</v>
      </c>
      <c r="Q53" s="12" t="s">
        <v>17</v>
      </c>
      <c r="R53" s="12">
        <v>0</v>
      </c>
      <c r="S53" s="11">
        <f>1-R53/16</f>
        <v>1</v>
      </c>
      <c r="T53" s="12" t="s">
        <v>10</v>
      </c>
      <c r="U53" s="12">
        <v>0</v>
      </c>
      <c r="V53" s="11">
        <f>1-U53/16</f>
        <v>1</v>
      </c>
      <c r="W53" s="12" t="s">
        <v>17</v>
      </c>
      <c r="X53" s="12">
        <v>0</v>
      </c>
      <c r="Y53" s="11">
        <f>1-X53/16</f>
        <v>1</v>
      </c>
      <c r="Z53" s="16">
        <f t="shared" ref="Z53" si="7">(D53+G53+J53+M53+P53+S53+V53+Y53)/8</f>
        <v>0.9375</v>
      </c>
      <c r="AA53" s="16">
        <f>(D53+G53+J53+S53+V53+Y53)/6</f>
        <v>1</v>
      </c>
    </row>
    <row r="54" spans="1:27">
      <c r="A54" t="s">
        <v>89</v>
      </c>
      <c r="C54">
        <v>27</v>
      </c>
      <c r="F54">
        <v>27</v>
      </c>
      <c r="I54">
        <v>27</v>
      </c>
      <c r="L54">
        <v>27</v>
      </c>
      <c r="O54">
        <v>27</v>
      </c>
      <c r="R54">
        <v>29</v>
      </c>
      <c r="U54">
        <v>29</v>
      </c>
      <c r="X54">
        <v>29</v>
      </c>
    </row>
    <row r="57" spans="1:27">
      <c r="A57" s="6" t="s">
        <v>1</v>
      </c>
      <c r="B57" s="22" t="str">
        <f>"1982-1983"</f>
        <v>1982-1983</v>
      </c>
      <c r="C57" s="22"/>
      <c r="D57" s="22"/>
      <c r="E57" s="22" t="str">
        <f>"1983-1984"</f>
        <v>1983-1984</v>
      </c>
      <c r="F57" s="22"/>
      <c r="G57" s="22"/>
      <c r="H57" s="22" t="str">
        <f>"1984-1985"</f>
        <v>1984-1985</v>
      </c>
      <c r="I57" s="22"/>
      <c r="J57" s="22"/>
      <c r="K57" s="22" t="str">
        <f>"1985-1986"</f>
        <v>1985-1986</v>
      </c>
      <c r="L57" s="22"/>
      <c r="M57" s="22"/>
      <c r="N57" s="22" t="str">
        <f>"1986-1987"</f>
        <v>1986-1987</v>
      </c>
      <c r="O57" s="22"/>
      <c r="P57" s="22"/>
      <c r="Q57" s="22" t="str">
        <f>"1987-1988"</f>
        <v>1987-1988</v>
      </c>
      <c r="R57" s="22"/>
      <c r="S57" s="22"/>
      <c r="T57" s="22" t="str">
        <f>"1988-1989"</f>
        <v>1988-1989</v>
      </c>
      <c r="U57" s="22"/>
      <c r="V57" s="22"/>
      <c r="W57" s="22" t="str">
        <f>"1989-1990"</f>
        <v>1989-1990</v>
      </c>
      <c r="X57" s="22"/>
      <c r="Y57" s="22"/>
      <c r="Z57" s="10" t="s">
        <v>41</v>
      </c>
    </row>
    <row r="58" spans="1:27">
      <c r="A58" s="10"/>
      <c r="B58" t="s">
        <v>36</v>
      </c>
      <c r="C58" t="s">
        <v>43</v>
      </c>
      <c r="D58" s="15" t="s">
        <v>37</v>
      </c>
      <c r="E58" t="s">
        <v>36</v>
      </c>
      <c r="F58" t="s">
        <v>43</v>
      </c>
      <c r="G58" s="15" t="s">
        <v>37</v>
      </c>
      <c r="H58" t="s">
        <v>36</v>
      </c>
      <c r="I58" t="s">
        <v>43</v>
      </c>
      <c r="J58" s="15" t="s">
        <v>37</v>
      </c>
      <c r="K58" t="s">
        <v>36</v>
      </c>
      <c r="L58" t="s">
        <v>43</v>
      </c>
      <c r="M58" s="15" t="s">
        <v>37</v>
      </c>
      <c r="N58" t="s">
        <v>36</v>
      </c>
      <c r="O58" t="s">
        <v>43</v>
      </c>
      <c r="P58" s="15" t="s">
        <v>37</v>
      </c>
      <c r="Q58" t="s">
        <v>36</v>
      </c>
      <c r="R58" t="s">
        <v>43</v>
      </c>
      <c r="S58" s="15" t="s">
        <v>37</v>
      </c>
      <c r="T58" t="s">
        <v>36</v>
      </c>
      <c r="U58" t="s">
        <v>43</v>
      </c>
      <c r="V58" s="15" t="s">
        <v>37</v>
      </c>
      <c r="W58" t="s">
        <v>36</v>
      </c>
      <c r="X58" t="s">
        <v>43</v>
      </c>
      <c r="Y58" s="15" t="s">
        <v>37</v>
      </c>
      <c r="Z58" s="10" t="s">
        <v>42</v>
      </c>
    </row>
    <row r="59" spans="1:27">
      <c r="A59" t="s">
        <v>20</v>
      </c>
      <c r="B59" s="12" t="s">
        <v>21</v>
      </c>
      <c r="C59" s="2">
        <v>1.5</v>
      </c>
      <c r="D59" s="11">
        <f>(21-C59)/21</f>
        <v>0.9285714285714286</v>
      </c>
      <c r="E59" s="12" t="s">
        <v>93</v>
      </c>
      <c r="F59" s="12">
        <v>0</v>
      </c>
      <c r="G59" s="11">
        <f>(21-F59)/21</f>
        <v>1</v>
      </c>
      <c r="H59" s="12" t="s">
        <v>8</v>
      </c>
      <c r="I59" s="12">
        <v>1</v>
      </c>
      <c r="J59" s="11">
        <f>(21-I59)/21</f>
        <v>0.95238095238095233</v>
      </c>
      <c r="K59" s="12" t="s">
        <v>93</v>
      </c>
      <c r="L59" s="12">
        <v>0</v>
      </c>
      <c r="M59" s="11">
        <f>(21-L59)/21</f>
        <v>1</v>
      </c>
      <c r="N59" s="12" t="s">
        <v>93</v>
      </c>
      <c r="O59" s="12">
        <v>0</v>
      </c>
      <c r="P59" s="11">
        <f>(21-O59)/21</f>
        <v>1</v>
      </c>
      <c r="Q59" s="12" t="s">
        <v>94</v>
      </c>
      <c r="R59" s="12">
        <v>2</v>
      </c>
      <c r="S59" s="11">
        <f>(21-R59)/21</f>
        <v>0.90476190476190477</v>
      </c>
      <c r="T59" s="12" t="s">
        <v>24</v>
      </c>
      <c r="U59" s="12">
        <v>6</v>
      </c>
      <c r="V59" s="11">
        <f>(21-U59)/21</f>
        <v>0.7142857142857143</v>
      </c>
      <c r="W59" s="12" t="s">
        <v>26</v>
      </c>
      <c r="X59" s="12">
        <v>4</v>
      </c>
      <c r="Y59" s="11">
        <f>(21-X59)/21</f>
        <v>0.80952380952380953</v>
      </c>
      <c r="Z59" s="16">
        <f>(D59+G59+J59+M59+P59+S59+V59+Y59)/8</f>
        <v>0.91369047619047628</v>
      </c>
    </row>
    <row r="60" spans="1:27">
      <c r="A60" t="s">
        <v>19</v>
      </c>
      <c r="B60" s="12" t="s">
        <v>22</v>
      </c>
      <c r="C60" s="12">
        <v>1</v>
      </c>
      <c r="D60" s="11">
        <f>1-C60/16</f>
        <v>0.9375</v>
      </c>
      <c r="E60" s="12" t="s">
        <v>10</v>
      </c>
      <c r="F60" s="12">
        <v>0</v>
      </c>
      <c r="G60" s="11">
        <f>1-F60/16</f>
        <v>1</v>
      </c>
      <c r="H60" s="12" t="s">
        <v>83</v>
      </c>
      <c r="I60" s="12">
        <v>0</v>
      </c>
      <c r="J60" s="11">
        <f>1-I60/16</f>
        <v>1</v>
      </c>
      <c r="K60" s="12" t="s">
        <v>23</v>
      </c>
      <c r="L60" s="12">
        <v>4</v>
      </c>
      <c r="M60" s="11">
        <f>1-L60/16</f>
        <v>0.75</v>
      </c>
      <c r="N60" s="12" t="s">
        <v>83</v>
      </c>
      <c r="O60" s="12">
        <v>0</v>
      </c>
      <c r="P60" s="11">
        <f>1-O60/16</f>
        <v>1</v>
      </c>
      <c r="Q60" s="12" t="s">
        <v>17</v>
      </c>
      <c r="R60" s="12">
        <v>0</v>
      </c>
      <c r="S60" s="11">
        <f>1-R60/16</f>
        <v>1</v>
      </c>
      <c r="T60" s="12" t="s">
        <v>25</v>
      </c>
      <c r="U60" s="12">
        <v>8</v>
      </c>
      <c r="V60" s="11">
        <f>1-U60/16</f>
        <v>0.5</v>
      </c>
      <c r="W60" s="12" t="s">
        <v>17</v>
      </c>
      <c r="X60" s="12">
        <v>0</v>
      </c>
      <c r="Y60" s="11">
        <f>1-X60/16</f>
        <v>1</v>
      </c>
      <c r="Z60" s="16">
        <f t="shared" ref="Z60" si="8">(D60+G60+J60+M60+P60+S60+V60+Y60)/8</f>
        <v>0.8984375</v>
      </c>
    </row>
    <row r="63" spans="1:27">
      <c r="A63" s="6" t="s">
        <v>2</v>
      </c>
      <c r="B63" s="22">
        <v>1972</v>
      </c>
      <c r="C63" s="22"/>
      <c r="D63" s="22"/>
      <c r="E63" s="22">
        <v>1973</v>
      </c>
      <c r="F63" s="22"/>
      <c r="G63" s="22"/>
      <c r="H63" s="22">
        <v>1974</v>
      </c>
      <c r="I63" s="22"/>
      <c r="J63" s="22"/>
      <c r="K63" s="22">
        <v>1975</v>
      </c>
      <c r="L63" s="22"/>
      <c r="M63" s="22"/>
      <c r="N63" s="22">
        <v>1976</v>
      </c>
      <c r="O63" s="22"/>
      <c r="P63" s="22"/>
      <c r="Q63" s="22">
        <v>1977</v>
      </c>
      <c r="R63" s="22"/>
      <c r="S63" s="22"/>
      <c r="T63" s="22">
        <v>1978</v>
      </c>
      <c r="U63" s="22"/>
      <c r="V63" s="22"/>
      <c r="W63" s="22">
        <v>1979</v>
      </c>
      <c r="X63" s="22"/>
      <c r="Y63" s="22"/>
      <c r="Z63" s="10" t="s">
        <v>41</v>
      </c>
    </row>
    <row r="64" spans="1:27">
      <c r="A64" s="10"/>
      <c r="B64" t="s">
        <v>36</v>
      </c>
      <c r="C64" t="s">
        <v>43</v>
      </c>
      <c r="D64" s="15" t="s">
        <v>37</v>
      </c>
      <c r="E64" t="s">
        <v>36</v>
      </c>
      <c r="F64" t="s">
        <v>43</v>
      </c>
      <c r="G64" s="15" t="s">
        <v>37</v>
      </c>
      <c r="H64" t="s">
        <v>36</v>
      </c>
      <c r="I64" t="s">
        <v>43</v>
      </c>
      <c r="J64" s="15" t="s">
        <v>37</v>
      </c>
      <c r="K64" t="s">
        <v>36</v>
      </c>
      <c r="L64" t="s">
        <v>43</v>
      </c>
      <c r="M64" s="15" t="s">
        <v>37</v>
      </c>
      <c r="N64" t="s">
        <v>36</v>
      </c>
      <c r="O64" t="s">
        <v>43</v>
      </c>
      <c r="P64" s="15" t="s">
        <v>37</v>
      </c>
      <c r="Q64" t="s">
        <v>36</v>
      </c>
      <c r="R64" t="s">
        <v>43</v>
      </c>
      <c r="S64" s="15" t="s">
        <v>37</v>
      </c>
      <c r="T64" t="s">
        <v>36</v>
      </c>
      <c r="U64" t="s">
        <v>43</v>
      </c>
      <c r="V64" s="15" t="s">
        <v>37</v>
      </c>
      <c r="W64" t="s">
        <v>36</v>
      </c>
      <c r="X64" t="s">
        <v>43</v>
      </c>
      <c r="Y64" s="15" t="s">
        <v>37</v>
      </c>
      <c r="Z64" s="10" t="s">
        <v>42</v>
      </c>
    </row>
    <row r="65" spans="1:26">
      <c r="A65" t="s">
        <v>28</v>
      </c>
      <c r="B65" s="12" t="s">
        <v>30</v>
      </c>
      <c r="C65" s="1">
        <v>1.5</v>
      </c>
      <c r="D65" s="11">
        <f>(26-C65)/26</f>
        <v>0.94230769230769229</v>
      </c>
      <c r="E65" s="12" t="s">
        <v>33</v>
      </c>
      <c r="F65" s="1">
        <v>4.5</v>
      </c>
      <c r="G65" s="11">
        <f>(26-F65)/26</f>
        <v>0.82692307692307687</v>
      </c>
      <c r="H65" s="12" t="s">
        <v>138</v>
      </c>
      <c r="I65" s="1">
        <v>2</v>
      </c>
      <c r="J65" s="11">
        <f>(26-I65)/26</f>
        <v>0.92307692307692313</v>
      </c>
      <c r="K65" s="12" t="s">
        <v>139</v>
      </c>
      <c r="L65" s="1">
        <v>1</v>
      </c>
      <c r="M65" s="11">
        <f>(26-L65)/26</f>
        <v>0.96153846153846156</v>
      </c>
      <c r="N65" s="12" t="s">
        <v>140</v>
      </c>
      <c r="O65" s="1">
        <v>7.5</v>
      </c>
      <c r="P65" s="11">
        <f>(26-O65)/26</f>
        <v>0.71153846153846156</v>
      </c>
      <c r="Q65" s="12" t="s">
        <v>142</v>
      </c>
      <c r="R65" s="1">
        <v>8</v>
      </c>
      <c r="S65" s="11">
        <f>(26-R65)/26</f>
        <v>0.69230769230769229</v>
      </c>
      <c r="T65" s="12" t="s">
        <v>93</v>
      </c>
      <c r="U65" s="1">
        <v>0</v>
      </c>
      <c r="V65" s="11">
        <f>(26-U65)/26</f>
        <v>1</v>
      </c>
      <c r="W65" s="12" t="s">
        <v>92</v>
      </c>
      <c r="X65" s="5">
        <v>0.5</v>
      </c>
      <c r="Y65" s="11">
        <f>(26-X65)/26</f>
        <v>0.98076923076923073</v>
      </c>
      <c r="Z65" s="16">
        <f>(D65+G65+J65+M65+P65+S65+V65+Y65)/8</f>
        <v>0.8798076923076924</v>
      </c>
    </row>
    <row r="66" spans="1:26">
      <c r="A66" t="s">
        <v>29</v>
      </c>
      <c r="B66" s="12" t="s">
        <v>31</v>
      </c>
      <c r="C66" s="12">
        <v>1</v>
      </c>
      <c r="D66" s="11">
        <f>1-C66/8</f>
        <v>0.875</v>
      </c>
      <c r="E66" s="12" t="s">
        <v>143</v>
      </c>
      <c r="F66" s="12">
        <v>4</v>
      </c>
      <c r="G66" s="11">
        <f>1-F66/8</f>
        <v>0.5</v>
      </c>
      <c r="H66" s="12" t="s">
        <v>83</v>
      </c>
      <c r="I66" s="12">
        <v>0</v>
      </c>
      <c r="J66" s="11">
        <f>1-I66/8</f>
        <v>1</v>
      </c>
      <c r="K66" s="12" t="s">
        <v>84</v>
      </c>
      <c r="L66" s="12">
        <v>0</v>
      </c>
      <c r="M66" s="11">
        <f>1-L66/8</f>
        <v>1</v>
      </c>
      <c r="N66" s="12" t="s">
        <v>141</v>
      </c>
      <c r="O66" s="12">
        <v>2</v>
      </c>
      <c r="P66" s="11">
        <f>1-O66/8</f>
        <v>0.75</v>
      </c>
      <c r="Q66" s="12" t="s">
        <v>143</v>
      </c>
      <c r="R66" s="12">
        <v>4</v>
      </c>
      <c r="S66" s="11">
        <f>1-R66/8</f>
        <v>0.5</v>
      </c>
      <c r="T66" s="12" t="s">
        <v>144</v>
      </c>
      <c r="U66" s="12">
        <v>0</v>
      </c>
      <c r="V66" s="11">
        <f>1-U66/8</f>
        <v>1</v>
      </c>
      <c r="W66" s="12" t="s">
        <v>145</v>
      </c>
      <c r="X66" s="12">
        <v>0</v>
      </c>
      <c r="Y66" s="11">
        <f>1-X66/8</f>
        <v>1</v>
      </c>
      <c r="Z66" s="16">
        <f t="shared" ref="Z66" si="9">(D66+G66+J66+M66+P66+S66+V66+Y66)/8</f>
        <v>0.828125</v>
      </c>
    </row>
    <row r="67" spans="1:26">
      <c r="A67" s="7" t="s">
        <v>137</v>
      </c>
      <c r="B67" s="19" t="s">
        <v>32</v>
      </c>
      <c r="C67" s="20"/>
      <c r="D67" s="20"/>
    </row>
    <row r="68" spans="1:26">
      <c r="A68" s="7" t="s">
        <v>5</v>
      </c>
      <c r="B68" s="19" t="s">
        <v>6</v>
      </c>
      <c r="C68" s="20"/>
      <c r="D68" s="20"/>
    </row>
    <row r="69" spans="1:26">
      <c r="A69" s="7" t="s">
        <v>135</v>
      </c>
      <c r="B69" s="19" t="s">
        <v>136</v>
      </c>
      <c r="C69" s="20"/>
      <c r="D69" s="20"/>
    </row>
    <row r="77" spans="1:26">
      <c r="T77" t="s">
        <v>27</v>
      </c>
    </row>
  </sheetData>
  <sheetCalcPr fullCalcOnLoad="1"/>
  <mergeCells count="95">
    <mergeCell ref="Q57:S57"/>
    <mergeCell ref="T57:V57"/>
    <mergeCell ref="W57:Y57"/>
    <mergeCell ref="B63:D63"/>
    <mergeCell ref="E63:G63"/>
    <mergeCell ref="H63:J63"/>
    <mergeCell ref="K63:M63"/>
    <mergeCell ref="N63:P63"/>
    <mergeCell ref="Q63:S63"/>
    <mergeCell ref="T63:V63"/>
    <mergeCell ref="W63:Y63"/>
    <mergeCell ref="B57:D57"/>
    <mergeCell ref="E57:G57"/>
    <mergeCell ref="H57:J57"/>
    <mergeCell ref="K57:M57"/>
    <mergeCell ref="N57:P57"/>
    <mergeCell ref="T50:V50"/>
    <mergeCell ref="W50:Y50"/>
    <mergeCell ref="B43:D43"/>
    <mergeCell ref="E43:G43"/>
    <mergeCell ref="H43:J43"/>
    <mergeCell ref="K43:M43"/>
    <mergeCell ref="N43:P43"/>
    <mergeCell ref="T1:V1"/>
    <mergeCell ref="W1:Y1"/>
    <mergeCell ref="B1:D1"/>
    <mergeCell ref="E1:G1"/>
    <mergeCell ref="H1:J1"/>
    <mergeCell ref="K1:M1"/>
    <mergeCell ref="N1:P1"/>
    <mergeCell ref="Q1:S1"/>
    <mergeCell ref="Q23:S23"/>
    <mergeCell ref="T23:V23"/>
    <mergeCell ref="W23:Y23"/>
    <mergeCell ref="B18:D18"/>
    <mergeCell ref="E18:G18"/>
    <mergeCell ref="H18:J18"/>
    <mergeCell ref="K18:M18"/>
    <mergeCell ref="N18:P18"/>
    <mergeCell ref="Q18:S18"/>
    <mergeCell ref="T18:V18"/>
    <mergeCell ref="W18:Y18"/>
    <mergeCell ref="B23:D23"/>
    <mergeCell ref="E23:G23"/>
    <mergeCell ref="H23:J23"/>
    <mergeCell ref="K23:M23"/>
    <mergeCell ref="N23:P23"/>
    <mergeCell ref="Q28:S28"/>
    <mergeCell ref="T28:V28"/>
    <mergeCell ref="W28:Y28"/>
    <mergeCell ref="B34:D34"/>
    <mergeCell ref="E34:G34"/>
    <mergeCell ref="H34:J34"/>
    <mergeCell ref="K34:M34"/>
    <mergeCell ref="N34:P34"/>
    <mergeCell ref="Q34:S34"/>
    <mergeCell ref="T34:V34"/>
    <mergeCell ref="W34:Y34"/>
    <mergeCell ref="B28:D28"/>
    <mergeCell ref="E28:G28"/>
    <mergeCell ref="H28:J28"/>
    <mergeCell ref="K28:M28"/>
    <mergeCell ref="N28:P28"/>
    <mergeCell ref="Q13:S13"/>
    <mergeCell ref="T13:V13"/>
    <mergeCell ref="W13:Y13"/>
    <mergeCell ref="B8:D8"/>
    <mergeCell ref="E8:G8"/>
    <mergeCell ref="H8:J8"/>
    <mergeCell ref="K8:M8"/>
    <mergeCell ref="N8:P8"/>
    <mergeCell ref="Q8:S8"/>
    <mergeCell ref="T8:V8"/>
    <mergeCell ref="W8:Y8"/>
    <mergeCell ref="B13:D13"/>
    <mergeCell ref="E13:G13"/>
    <mergeCell ref="H13:J13"/>
    <mergeCell ref="K13:M13"/>
    <mergeCell ref="N13:P13"/>
    <mergeCell ref="B68:D68"/>
    <mergeCell ref="B69:D69"/>
    <mergeCell ref="Z35:AA35"/>
    <mergeCell ref="Z36:AA36"/>
    <mergeCell ref="Z37:AA37"/>
    <mergeCell ref="Z38:AA38"/>
    <mergeCell ref="B67:D67"/>
    <mergeCell ref="Q43:S43"/>
    <mergeCell ref="T43:V43"/>
    <mergeCell ref="W43:Y43"/>
    <mergeCell ref="B50:D50"/>
    <mergeCell ref="E50:G50"/>
    <mergeCell ref="H50:J50"/>
    <mergeCell ref="K50:M50"/>
    <mergeCell ref="N50:P50"/>
    <mergeCell ref="Q50:S50"/>
  </mergeCells>
  <phoneticPr fontId="6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Arsenal Comparables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Garth Bond</cp:lastModifiedBy>
  <cp:lastPrinted>2013-08-25T12:07:01Z</cp:lastPrinted>
  <dcterms:created xsi:type="dcterms:W3CDTF">2013-08-22T21:02:34Z</dcterms:created>
  <dcterms:modified xsi:type="dcterms:W3CDTF">2013-08-25T12:08:46Z</dcterms:modified>
  <cp:category/>
</cp:coreProperties>
</file>